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X:\MARKETING\.1 APRESENTAÇÃO IMOBILIÁRIAS\2024\Alavancagem Imobiliária - abril 24\"/>
    </mc:Choice>
  </mc:AlternateContent>
  <xr:revisionPtr revIDLastSave="0" documentId="13_ncr:1_{5D0A2631-AA37-4412-9CEF-A48C786E3108}" xr6:coauthVersionLast="47" xr6:coauthVersionMax="47" xr10:uidLastSave="{00000000-0000-0000-0000-000000000000}"/>
  <workbookProtection workbookAlgorithmName="SHA-512" workbookHashValue="fe5+kRudHbIUpy7sY6kaE6DS6aUXTUKbrT1dEqRhrsr2qxxQ0d/uSNYbCfC7+XGRqzXuMoTcfBXr5xY5GEUtwg==" workbookSaltValue="Kea2ay2KiuZ5aWG9rkiGLA==" workbookSpinCount="100000" lockStructure="1"/>
  <bookViews>
    <workbookView xWindow="28680" yWindow="-120" windowWidth="29040" windowHeight="15840" xr2:uid="{8B9BB152-596B-4CDC-A948-EFB337C660DC}"/>
  </bookViews>
  <sheets>
    <sheet name="Calculadora" sheetId="1" r:id="rId1"/>
    <sheet name="Tabela SAC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D85" i="2" s="1"/>
  <c r="C5" i="2"/>
  <c r="D396" i="2" l="1"/>
  <c r="D332" i="2"/>
  <c r="D254" i="2"/>
  <c r="D213" i="2"/>
  <c r="D126" i="2"/>
  <c r="D392" i="2"/>
  <c r="D328" i="2"/>
  <c r="D212" i="2"/>
  <c r="D125" i="2"/>
  <c r="D422" i="2"/>
  <c r="D390" i="2"/>
  <c r="D358" i="2"/>
  <c r="D326" i="2"/>
  <c r="D293" i="2"/>
  <c r="D252" i="2"/>
  <c r="D206" i="2"/>
  <c r="D165" i="2"/>
  <c r="D124" i="2"/>
  <c r="D405" i="2"/>
  <c r="D341" i="2"/>
  <c r="D309" i="2"/>
  <c r="D269" i="2"/>
  <c r="D228" i="2"/>
  <c r="D182" i="2"/>
  <c r="D141" i="2"/>
  <c r="D428" i="2"/>
  <c r="D364" i="2"/>
  <c r="D300" i="2"/>
  <c r="D172" i="2"/>
  <c r="D424" i="2"/>
  <c r="D360" i="2"/>
  <c r="D294" i="2"/>
  <c r="D253" i="2"/>
  <c r="D166" i="2"/>
  <c r="D421" i="2"/>
  <c r="D389" i="2"/>
  <c r="D357" i="2"/>
  <c r="D325" i="2"/>
  <c r="D292" i="2"/>
  <c r="D246" i="2"/>
  <c r="D205" i="2"/>
  <c r="D164" i="2"/>
  <c r="D118" i="2"/>
  <c r="D316" i="2"/>
  <c r="D190" i="2"/>
  <c r="D108" i="2"/>
  <c r="D373" i="2"/>
  <c r="D412" i="2"/>
  <c r="D380" i="2"/>
  <c r="D348" i="2"/>
  <c r="D277" i="2"/>
  <c r="D236" i="2"/>
  <c r="D149" i="2"/>
  <c r="D408" i="2"/>
  <c r="D376" i="2"/>
  <c r="D344" i="2"/>
  <c r="D312" i="2"/>
  <c r="D276" i="2"/>
  <c r="D230" i="2"/>
  <c r="D189" i="2"/>
  <c r="D148" i="2"/>
  <c r="D101" i="2"/>
  <c r="D406" i="2"/>
  <c r="D374" i="2"/>
  <c r="D342" i="2"/>
  <c r="D310" i="2"/>
  <c r="D270" i="2"/>
  <c r="D229" i="2"/>
  <c r="D188" i="2"/>
  <c r="D142" i="2"/>
  <c r="D100" i="2"/>
  <c r="D420" i="2"/>
  <c r="D404" i="2"/>
  <c r="D388" i="2"/>
  <c r="D372" i="2"/>
  <c r="D356" i="2"/>
  <c r="D340" i="2"/>
  <c r="D324" i="2"/>
  <c r="D308" i="2"/>
  <c r="D286" i="2"/>
  <c r="D268" i="2"/>
  <c r="D245" i="2"/>
  <c r="D222" i="2"/>
  <c r="D204" i="2"/>
  <c r="D181" i="2"/>
  <c r="D158" i="2"/>
  <c r="D140" i="2"/>
  <c r="D117" i="2"/>
  <c r="D416" i="2"/>
  <c r="D400" i="2"/>
  <c r="D384" i="2"/>
  <c r="D368" i="2"/>
  <c r="D352" i="2"/>
  <c r="D336" i="2"/>
  <c r="D320" i="2"/>
  <c r="D304" i="2"/>
  <c r="D285" i="2"/>
  <c r="D262" i="2"/>
  <c r="D244" i="2"/>
  <c r="D221" i="2"/>
  <c r="D198" i="2"/>
  <c r="D180" i="2"/>
  <c r="D157" i="2"/>
  <c r="D134" i="2"/>
  <c r="D116" i="2"/>
  <c r="D10" i="2"/>
  <c r="D414" i="2"/>
  <c r="D398" i="2"/>
  <c r="D382" i="2"/>
  <c r="D366" i="2"/>
  <c r="D350" i="2"/>
  <c r="D334" i="2"/>
  <c r="D318" i="2"/>
  <c r="D302" i="2"/>
  <c r="D284" i="2"/>
  <c r="D261" i="2"/>
  <c r="D238" i="2"/>
  <c r="D220" i="2"/>
  <c r="D197" i="2"/>
  <c r="D174" i="2"/>
  <c r="D156" i="2"/>
  <c r="D133" i="2"/>
  <c r="D110" i="2"/>
  <c r="D429" i="2"/>
  <c r="D413" i="2"/>
  <c r="D397" i="2"/>
  <c r="D381" i="2"/>
  <c r="D365" i="2"/>
  <c r="D349" i="2"/>
  <c r="D333" i="2"/>
  <c r="D317" i="2"/>
  <c r="D301" i="2"/>
  <c r="D278" i="2"/>
  <c r="D260" i="2"/>
  <c r="D237" i="2"/>
  <c r="D214" i="2"/>
  <c r="D196" i="2"/>
  <c r="D173" i="2"/>
  <c r="D150" i="2"/>
  <c r="D132" i="2"/>
  <c r="D109" i="2"/>
  <c r="D419" i="2"/>
  <c r="D395" i="2"/>
  <c r="D379" i="2"/>
  <c r="D363" i="2"/>
  <c r="D347" i="2"/>
  <c r="D331" i="2"/>
  <c r="D323" i="2"/>
  <c r="D307" i="2"/>
  <c r="D291" i="2"/>
  <c r="D275" i="2"/>
  <c r="D259" i="2"/>
  <c r="D243" i="2"/>
  <c r="D235" i="2"/>
  <c r="D219" i="2"/>
  <c r="D211" i="2"/>
  <c r="D203" i="2"/>
  <c r="D195" i="2"/>
  <c r="D187" i="2"/>
  <c r="D171" i="2"/>
  <c r="D163" i="2"/>
  <c r="D155" i="2"/>
  <c r="D147" i="2"/>
  <c r="D139" i="2"/>
  <c r="D131" i="2"/>
  <c r="D123" i="2"/>
  <c r="D115" i="2"/>
  <c r="D107" i="2"/>
  <c r="D426" i="2"/>
  <c r="D418" i="2"/>
  <c r="D410" i="2"/>
  <c r="D402" i="2"/>
  <c r="D394" i="2"/>
  <c r="D386" i="2"/>
  <c r="D378" i="2"/>
  <c r="D370" i="2"/>
  <c r="D362" i="2"/>
  <c r="D354" i="2"/>
  <c r="D346" i="2"/>
  <c r="D338" i="2"/>
  <c r="D330" i="2"/>
  <c r="D322" i="2"/>
  <c r="D314" i="2"/>
  <c r="D306" i="2"/>
  <c r="D298" i="2"/>
  <c r="D290" i="2"/>
  <c r="D282" i="2"/>
  <c r="D274" i="2"/>
  <c r="D266" i="2"/>
  <c r="D258" i="2"/>
  <c r="D250" i="2"/>
  <c r="D242" i="2"/>
  <c r="D234" i="2"/>
  <c r="D226" i="2"/>
  <c r="D218" i="2"/>
  <c r="D210" i="2"/>
  <c r="D202" i="2"/>
  <c r="D194" i="2"/>
  <c r="D186" i="2"/>
  <c r="D178" i="2"/>
  <c r="D170" i="2"/>
  <c r="D162" i="2"/>
  <c r="D154" i="2"/>
  <c r="D146" i="2"/>
  <c r="D138" i="2"/>
  <c r="D130" i="2"/>
  <c r="D122" i="2"/>
  <c r="D114" i="2"/>
  <c r="D106" i="2"/>
  <c r="D427" i="2"/>
  <c r="D411" i="2"/>
  <c r="D403" i="2"/>
  <c r="D387" i="2"/>
  <c r="D371" i="2"/>
  <c r="D355" i="2"/>
  <c r="D339" i="2"/>
  <c r="D315" i="2"/>
  <c r="D299" i="2"/>
  <c r="D283" i="2"/>
  <c r="D267" i="2"/>
  <c r="D251" i="2"/>
  <c r="D227" i="2"/>
  <c r="D179" i="2"/>
  <c r="D425" i="2"/>
  <c r="D417" i="2"/>
  <c r="D409" i="2"/>
  <c r="D401" i="2"/>
  <c r="D393" i="2"/>
  <c r="D385" i="2"/>
  <c r="D377" i="2"/>
  <c r="D369" i="2"/>
  <c r="D361" i="2"/>
  <c r="D353" i="2"/>
  <c r="D345" i="2"/>
  <c r="D337" i="2"/>
  <c r="D329" i="2"/>
  <c r="D321" i="2"/>
  <c r="D313" i="2"/>
  <c r="D305" i="2"/>
  <c r="D297" i="2"/>
  <c r="D289" i="2"/>
  <c r="D281" i="2"/>
  <c r="D273" i="2"/>
  <c r="D265" i="2"/>
  <c r="D257" i="2"/>
  <c r="D249" i="2"/>
  <c r="D241" i="2"/>
  <c r="D233" i="2"/>
  <c r="D225" i="2"/>
  <c r="D217" i="2"/>
  <c r="D209" i="2"/>
  <c r="D201" i="2"/>
  <c r="D193" i="2"/>
  <c r="D185" i="2"/>
  <c r="D177" i="2"/>
  <c r="D169" i="2"/>
  <c r="D161" i="2"/>
  <c r="D153" i="2"/>
  <c r="D145" i="2"/>
  <c r="D137" i="2"/>
  <c r="D129" i="2"/>
  <c r="D121" i="2"/>
  <c r="D113" i="2"/>
  <c r="D105" i="2"/>
  <c r="D296" i="2"/>
  <c r="D288" i="2"/>
  <c r="D280" i="2"/>
  <c r="D272" i="2"/>
  <c r="D264" i="2"/>
  <c r="D256" i="2"/>
  <c r="D248" i="2"/>
  <c r="D240" i="2"/>
  <c r="D232" i="2"/>
  <c r="D224" i="2"/>
  <c r="D216" i="2"/>
  <c r="D208" i="2"/>
  <c r="D200" i="2"/>
  <c r="D192" i="2"/>
  <c r="D184" i="2"/>
  <c r="D176" i="2"/>
  <c r="D168" i="2"/>
  <c r="D160" i="2"/>
  <c r="D152" i="2"/>
  <c r="D144" i="2"/>
  <c r="D136" i="2"/>
  <c r="D128" i="2"/>
  <c r="D120" i="2"/>
  <c r="D112" i="2"/>
  <c r="D103" i="2"/>
  <c r="D423" i="2"/>
  <c r="D415" i="2"/>
  <c r="D407" i="2"/>
  <c r="D399" i="2"/>
  <c r="D391" i="2"/>
  <c r="D383" i="2"/>
  <c r="D375" i="2"/>
  <c r="D367" i="2"/>
  <c r="D359" i="2"/>
  <c r="D351" i="2"/>
  <c r="D343" i="2"/>
  <c r="D335" i="2"/>
  <c r="D327" i="2"/>
  <c r="D319" i="2"/>
  <c r="D311" i="2"/>
  <c r="D303" i="2"/>
  <c r="D295" i="2"/>
  <c r="D287" i="2"/>
  <c r="D279" i="2"/>
  <c r="D271" i="2"/>
  <c r="D263" i="2"/>
  <c r="D255" i="2"/>
  <c r="D247" i="2"/>
  <c r="D239" i="2"/>
  <c r="D231" i="2"/>
  <c r="D223" i="2"/>
  <c r="D215" i="2"/>
  <c r="D207" i="2"/>
  <c r="D199" i="2"/>
  <c r="D191" i="2"/>
  <c r="D183" i="2"/>
  <c r="D175" i="2"/>
  <c r="D167" i="2"/>
  <c r="D159" i="2"/>
  <c r="D151" i="2"/>
  <c r="D143" i="2"/>
  <c r="D135" i="2"/>
  <c r="D127" i="2"/>
  <c r="D119" i="2"/>
  <c r="D111" i="2"/>
  <c r="D102" i="2"/>
  <c r="D104" i="2"/>
  <c r="D99" i="2"/>
  <c r="D98" i="2"/>
  <c r="D97" i="2"/>
  <c r="D96" i="2"/>
  <c r="D95" i="2"/>
  <c r="D93" i="2"/>
  <c r="D94" i="2"/>
  <c r="D89" i="2"/>
  <c r="D88" i="2"/>
  <c r="D86" i="2"/>
  <c r="I10" i="2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D87" i="2"/>
  <c r="D92" i="2"/>
  <c r="D84" i="2"/>
  <c r="D91" i="2"/>
  <c r="D83" i="2"/>
  <c r="D90" i="2"/>
  <c r="D80" i="2"/>
  <c r="D81" i="2"/>
  <c r="D79" i="2"/>
  <c r="D78" i="2"/>
  <c r="D71" i="2"/>
  <c r="D70" i="2"/>
  <c r="D77" i="2"/>
  <c r="D69" i="2"/>
  <c r="D76" i="2"/>
  <c r="D68" i="2"/>
  <c r="D75" i="2"/>
  <c r="D67" i="2"/>
  <c r="D82" i="2"/>
  <c r="D74" i="2"/>
  <c r="D64" i="2"/>
  <c r="D73" i="2"/>
  <c r="D63" i="2"/>
  <c r="D72" i="2"/>
  <c r="D52" i="2"/>
  <c r="D60" i="2"/>
  <c r="D49" i="2"/>
  <c r="D48" i="2"/>
  <c r="D66" i="2"/>
  <c r="D44" i="2"/>
  <c r="D65" i="2"/>
  <c r="D32" i="2"/>
  <c r="D47" i="2"/>
  <c r="D57" i="2"/>
  <c r="D41" i="2"/>
  <c r="D56" i="2"/>
  <c r="D40" i="2"/>
  <c r="D55" i="2"/>
  <c r="D39" i="2"/>
  <c r="D25" i="2"/>
  <c r="D24" i="2"/>
  <c r="D23" i="2"/>
  <c r="D16" i="2"/>
  <c r="D62" i="2"/>
  <c r="D54" i="2"/>
  <c r="D46" i="2"/>
  <c r="D38" i="2"/>
  <c r="D22" i="2"/>
  <c r="D61" i="2"/>
  <c r="D53" i="2"/>
  <c r="D45" i="2"/>
  <c r="D33" i="2"/>
  <c r="D17" i="2"/>
  <c r="D59" i="2"/>
  <c r="D51" i="2"/>
  <c r="D43" i="2"/>
  <c r="D31" i="2"/>
  <c r="D15" i="2"/>
  <c r="D58" i="2"/>
  <c r="D50" i="2"/>
  <c r="D42" i="2"/>
  <c r="D30" i="2"/>
  <c r="D14" i="2"/>
  <c r="D37" i="2"/>
  <c r="D29" i="2"/>
  <c r="D21" i="2"/>
  <c r="D13" i="2"/>
  <c r="D36" i="2"/>
  <c r="D28" i="2"/>
  <c r="D20" i="2"/>
  <c r="D12" i="2"/>
  <c r="D35" i="2"/>
  <c r="D27" i="2"/>
  <c r="D19" i="2"/>
  <c r="D11" i="2"/>
  <c r="D34" i="2"/>
  <c r="D26" i="2"/>
  <c r="D18" i="2"/>
  <c r="C6" i="2"/>
  <c r="C3" i="2"/>
  <c r="Q10" i="2" l="1"/>
  <c r="R10" i="2" s="1"/>
  <c r="I34" i="2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C11" i="1"/>
  <c r="B5" i="1"/>
  <c r="C4" i="1"/>
  <c r="Q11" i="2" l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Q127" i="2" s="1"/>
  <c r="Q128" i="2" s="1"/>
  <c r="Q129" i="2" s="1"/>
  <c r="Q130" i="2" s="1"/>
  <c r="Q131" i="2" s="1"/>
  <c r="Q132" i="2" s="1"/>
  <c r="Q133" i="2" s="1"/>
  <c r="Q134" i="2" s="1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Q150" i="2" s="1"/>
  <c r="Q151" i="2" s="1"/>
  <c r="Q152" i="2" s="1"/>
  <c r="Q153" i="2" s="1"/>
  <c r="Q154" i="2" s="1"/>
  <c r="Q155" i="2" s="1"/>
  <c r="Q156" i="2" s="1"/>
  <c r="Q157" i="2" s="1"/>
  <c r="Q158" i="2" s="1"/>
  <c r="Q159" i="2" s="1"/>
  <c r="Q160" i="2" s="1"/>
  <c r="Q161" i="2" s="1"/>
  <c r="Q162" i="2" s="1"/>
  <c r="Q163" i="2" s="1"/>
  <c r="Q164" i="2" s="1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Q180" i="2" s="1"/>
  <c r="Q181" i="2" s="1"/>
  <c r="Q182" i="2" s="1"/>
  <c r="Q183" i="2" s="1"/>
  <c r="Q184" i="2" s="1"/>
  <c r="Q185" i="2" s="1"/>
  <c r="Q186" i="2" s="1"/>
  <c r="Q187" i="2" s="1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10" i="2" s="1"/>
  <c r="Q211" i="2" s="1"/>
  <c r="Q212" i="2" s="1"/>
  <c r="Q213" i="2" s="1"/>
  <c r="Q214" i="2" s="1"/>
  <c r="Q215" i="2" s="1"/>
  <c r="Q216" i="2" s="1"/>
  <c r="Q217" i="2" s="1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Q240" i="2" s="1"/>
  <c r="Q241" i="2" s="1"/>
  <c r="Q242" i="2" s="1"/>
  <c r="Q243" i="2" s="1"/>
  <c r="Q244" i="2" s="1"/>
  <c r="Q245" i="2" s="1"/>
  <c r="Q246" i="2" s="1"/>
  <c r="Q247" i="2" s="1"/>
  <c r="Q248" i="2" s="1"/>
  <c r="Q249" i="2" s="1"/>
  <c r="Q250" i="2" s="1"/>
  <c r="Q251" i="2" s="1"/>
  <c r="Q252" i="2" s="1"/>
  <c r="Q253" i="2" s="1"/>
  <c r="Q254" i="2" s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Q270" i="2" s="1"/>
  <c r="Q271" i="2" s="1"/>
  <c r="Q272" i="2" s="1"/>
  <c r="Q273" i="2" s="1"/>
  <c r="Q274" i="2" s="1"/>
  <c r="Q275" i="2" s="1"/>
  <c r="Q276" i="2" s="1"/>
  <c r="Q277" i="2" s="1"/>
  <c r="Q278" i="2" s="1"/>
  <c r="Q279" i="2" s="1"/>
  <c r="Q280" i="2" s="1"/>
  <c r="Q281" i="2" s="1"/>
  <c r="Q282" i="2" s="1"/>
  <c r="Q283" i="2" s="1"/>
  <c r="Q284" i="2" s="1"/>
  <c r="Q285" i="2" s="1"/>
  <c r="Q286" i="2" s="1"/>
  <c r="Q287" i="2" s="1"/>
  <c r="Q288" i="2" s="1"/>
  <c r="Q289" i="2" s="1"/>
  <c r="Q290" i="2" s="1"/>
  <c r="Q291" i="2" s="1"/>
  <c r="Q292" i="2" s="1"/>
  <c r="Q293" i="2" s="1"/>
  <c r="Q294" i="2" s="1"/>
  <c r="Q295" i="2" s="1"/>
  <c r="Q296" i="2" s="1"/>
  <c r="Q297" i="2" s="1"/>
  <c r="Q298" i="2" s="1"/>
  <c r="Q299" i="2" s="1"/>
  <c r="Q300" i="2" s="1"/>
  <c r="Q301" i="2" s="1"/>
  <c r="Q302" i="2" s="1"/>
  <c r="Q303" i="2" s="1"/>
  <c r="Q304" i="2" s="1"/>
  <c r="Q305" i="2" s="1"/>
  <c r="Q306" i="2" s="1"/>
  <c r="Q307" i="2" s="1"/>
  <c r="Q308" i="2" s="1"/>
  <c r="Q309" i="2" s="1"/>
  <c r="Q310" i="2" s="1"/>
  <c r="Q311" i="2" s="1"/>
  <c r="Q312" i="2" s="1"/>
  <c r="Q313" i="2" s="1"/>
  <c r="Q314" i="2" s="1"/>
  <c r="Q315" i="2" s="1"/>
  <c r="Q316" i="2" s="1"/>
  <c r="Q317" i="2" s="1"/>
  <c r="Q318" i="2" s="1"/>
  <c r="Q319" i="2" s="1"/>
  <c r="Q320" i="2" s="1"/>
  <c r="Q321" i="2" s="1"/>
  <c r="Q322" i="2" s="1"/>
  <c r="Q323" i="2" s="1"/>
  <c r="Q324" i="2" s="1"/>
  <c r="Q325" i="2" s="1"/>
  <c r="Q326" i="2" s="1"/>
  <c r="Q327" i="2" s="1"/>
  <c r="Q328" i="2" s="1"/>
  <c r="Q329" i="2" s="1"/>
  <c r="Q330" i="2" s="1"/>
  <c r="Q331" i="2" s="1"/>
  <c r="Q332" i="2" s="1"/>
  <c r="Q333" i="2" s="1"/>
  <c r="Q334" i="2" s="1"/>
  <c r="Q335" i="2" s="1"/>
  <c r="Q336" i="2" s="1"/>
  <c r="Q337" i="2" s="1"/>
  <c r="Q338" i="2" s="1"/>
  <c r="Q339" i="2" s="1"/>
  <c r="Q340" i="2" s="1"/>
  <c r="Q341" i="2" s="1"/>
  <c r="Q342" i="2" s="1"/>
  <c r="Q343" i="2" s="1"/>
  <c r="Q344" i="2" s="1"/>
  <c r="Q345" i="2" s="1"/>
  <c r="Q346" i="2" s="1"/>
  <c r="Q347" i="2" s="1"/>
  <c r="Q348" i="2" s="1"/>
  <c r="Q349" i="2" s="1"/>
  <c r="Q350" i="2" s="1"/>
  <c r="Q351" i="2" s="1"/>
  <c r="Q352" i="2" s="1"/>
  <c r="Q353" i="2" s="1"/>
  <c r="Q354" i="2" s="1"/>
  <c r="Q355" i="2" s="1"/>
  <c r="Q356" i="2" s="1"/>
  <c r="Q357" i="2" s="1"/>
  <c r="Q358" i="2" s="1"/>
  <c r="Q359" i="2" s="1"/>
  <c r="Q360" i="2" s="1"/>
  <c r="Q361" i="2" s="1"/>
  <c r="Q362" i="2" s="1"/>
  <c r="Q363" i="2" s="1"/>
  <c r="Q364" i="2" s="1"/>
  <c r="Q365" i="2" s="1"/>
  <c r="Q366" i="2" s="1"/>
  <c r="Q367" i="2" s="1"/>
  <c r="Q368" i="2" s="1"/>
  <c r="Q369" i="2" s="1"/>
  <c r="Q370" i="2" s="1"/>
  <c r="Q371" i="2" s="1"/>
  <c r="Q372" i="2" s="1"/>
  <c r="Q373" i="2" s="1"/>
  <c r="Q374" i="2" s="1"/>
  <c r="Q375" i="2" s="1"/>
  <c r="Q376" i="2" s="1"/>
  <c r="Q377" i="2" s="1"/>
  <c r="Q378" i="2" s="1"/>
  <c r="Q379" i="2" s="1"/>
  <c r="Q380" i="2" s="1"/>
  <c r="Q381" i="2" s="1"/>
  <c r="Q382" i="2" s="1"/>
  <c r="Q383" i="2" s="1"/>
  <c r="Q384" i="2" s="1"/>
  <c r="Q385" i="2" s="1"/>
  <c r="Q386" i="2" s="1"/>
  <c r="Q387" i="2" s="1"/>
  <c r="Q388" i="2" s="1"/>
  <c r="Q389" i="2" s="1"/>
  <c r="Q390" i="2" s="1"/>
  <c r="Q391" i="2" s="1"/>
  <c r="Q392" i="2" s="1"/>
  <c r="Q393" i="2" s="1"/>
  <c r="Q394" i="2" s="1"/>
  <c r="Q395" i="2" s="1"/>
  <c r="Q396" i="2" s="1"/>
  <c r="Q397" i="2" s="1"/>
  <c r="Q398" i="2" s="1"/>
  <c r="Q399" i="2" s="1"/>
  <c r="Q400" i="2" s="1"/>
  <c r="Q401" i="2" s="1"/>
  <c r="Q402" i="2" s="1"/>
  <c r="Q403" i="2" s="1"/>
  <c r="Q404" i="2" s="1"/>
  <c r="Q405" i="2" s="1"/>
  <c r="Q406" i="2" s="1"/>
  <c r="Q407" i="2" s="1"/>
  <c r="Q408" i="2" s="1"/>
  <c r="Q409" i="2" s="1"/>
  <c r="Q410" i="2" s="1"/>
  <c r="Q411" i="2" s="1"/>
  <c r="Q412" i="2" s="1"/>
  <c r="Q413" i="2" s="1"/>
  <c r="Q414" i="2" s="1"/>
  <c r="Q415" i="2" s="1"/>
  <c r="Q416" i="2" s="1"/>
  <c r="Q417" i="2" s="1"/>
  <c r="Q418" i="2" s="1"/>
  <c r="Q419" i="2" s="1"/>
  <c r="Q420" i="2" s="1"/>
  <c r="Q421" i="2" s="1"/>
  <c r="Q422" i="2" s="1"/>
  <c r="Q423" i="2" s="1"/>
  <c r="Q424" i="2" s="1"/>
  <c r="Q425" i="2" s="1"/>
  <c r="Q426" i="2" s="1"/>
  <c r="Q427" i="2" s="1"/>
  <c r="Q428" i="2" s="1"/>
  <c r="Q429" i="2" s="1"/>
  <c r="I46" i="2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C5" i="1"/>
  <c r="C4" i="2"/>
  <c r="C13" i="2" l="1"/>
  <c r="C21" i="2"/>
  <c r="C29" i="2"/>
  <c r="C37" i="2"/>
  <c r="C45" i="2"/>
  <c r="C53" i="2"/>
  <c r="C61" i="2"/>
  <c r="C69" i="2"/>
  <c r="C77" i="2"/>
  <c r="C85" i="2"/>
  <c r="C93" i="2"/>
  <c r="C101" i="2"/>
  <c r="C109" i="2"/>
  <c r="C117" i="2"/>
  <c r="C125" i="2"/>
  <c r="C133" i="2"/>
  <c r="C141" i="2"/>
  <c r="C149" i="2"/>
  <c r="C157" i="2"/>
  <c r="C165" i="2"/>
  <c r="C173" i="2"/>
  <c r="C181" i="2"/>
  <c r="C189" i="2"/>
  <c r="C197" i="2"/>
  <c r="C205" i="2"/>
  <c r="C213" i="2"/>
  <c r="C221" i="2"/>
  <c r="C229" i="2"/>
  <c r="C237" i="2"/>
  <c r="C245" i="2"/>
  <c r="C253" i="2"/>
  <c r="C261" i="2"/>
  <c r="C269" i="2"/>
  <c r="C277" i="2"/>
  <c r="C285" i="2"/>
  <c r="C293" i="2"/>
  <c r="C301" i="2"/>
  <c r="C309" i="2"/>
  <c r="C317" i="2"/>
  <c r="C325" i="2"/>
  <c r="C333" i="2"/>
  <c r="C341" i="2"/>
  <c r="C349" i="2"/>
  <c r="C357" i="2"/>
  <c r="C365" i="2"/>
  <c r="C373" i="2"/>
  <c r="C381" i="2"/>
  <c r="C389" i="2"/>
  <c r="C397" i="2"/>
  <c r="C405" i="2"/>
  <c r="C413" i="2"/>
  <c r="C421" i="2"/>
  <c r="C429" i="2"/>
  <c r="C188" i="2"/>
  <c r="C300" i="2"/>
  <c r="C356" i="2"/>
  <c r="C412" i="2"/>
  <c r="C14" i="2"/>
  <c r="C22" i="2"/>
  <c r="C30" i="2"/>
  <c r="C38" i="2"/>
  <c r="C46" i="2"/>
  <c r="C54" i="2"/>
  <c r="C62" i="2"/>
  <c r="C70" i="2"/>
  <c r="C78" i="2"/>
  <c r="C86" i="2"/>
  <c r="C94" i="2"/>
  <c r="C102" i="2"/>
  <c r="C110" i="2"/>
  <c r="C118" i="2"/>
  <c r="C126" i="2"/>
  <c r="C134" i="2"/>
  <c r="C142" i="2"/>
  <c r="C150" i="2"/>
  <c r="C158" i="2"/>
  <c r="C166" i="2"/>
  <c r="C174" i="2"/>
  <c r="C182" i="2"/>
  <c r="C190" i="2"/>
  <c r="C198" i="2"/>
  <c r="C206" i="2"/>
  <c r="C214" i="2"/>
  <c r="C222" i="2"/>
  <c r="C230" i="2"/>
  <c r="C238" i="2"/>
  <c r="C246" i="2"/>
  <c r="C254" i="2"/>
  <c r="C262" i="2"/>
  <c r="C270" i="2"/>
  <c r="C278" i="2"/>
  <c r="C286" i="2"/>
  <c r="C294" i="2"/>
  <c r="C302" i="2"/>
  <c r="C310" i="2"/>
  <c r="C318" i="2"/>
  <c r="C326" i="2"/>
  <c r="C334" i="2"/>
  <c r="C342" i="2"/>
  <c r="C350" i="2"/>
  <c r="C358" i="2"/>
  <c r="C366" i="2"/>
  <c r="C374" i="2"/>
  <c r="C382" i="2"/>
  <c r="C390" i="2"/>
  <c r="C398" i="2"/>
  <c r="C406" i="2"/>
  <c r="C414" i="2"/>
  <c r="C422" i="2"/>
  <c r="C10" i="2"/>
  <c r="C337" i="2"/>
  <c r="C369" i="2"/>
  <c r="C393" i="2"/>
  <c r="C425" i="2"/>
  <c r="C44" i="2"/>
  <c r="C124" i="2"/>
  <c r="C148" i="2"/>
  <c r="C212" i="2"/>
  <c r="C252" i="2"/>
  <c r="C292" i="2"/>
  <c r="C348" i="2"/>
  <c r="C404" i="2"/>
  <c r="C15" i="2"/>
  <c r="C23" i="2"/>
  <c r="C31" i="2"/>
  <c r="C39" i="2"/>
  <c r="C47" i="2"/>
  <c r="C55" i="2"/>
  <c r="C63" i="2"/>
  <c r="C71" i="2"/>
  <c r="C79" i="2"/>
  <c r="C87" i="2"/>
  <c r="C95" i="2"/>
  <c r="C103" i="2"/>
  <c r="C111" i="2"/>
  <c r="C119" i="2"/>
  <c r="C127" i="2"/>
  <c r="C135" i="2"/>
  <c r="C143" i="2"/>
  <c r="C151" i="2"/>
  <c r="C159" i="2"/>
  <c r="C167" i="2"/>
  <c r="C175" i="2"/>
  <c r="C183" i="2"/>
  <c r="C191" i="2"/>
  <c r="C199" i="2"/>
  <c r="C207" i="2"/>
  <c r="C215" i="2"/>
  <c r="C223" i="2"/>
  <c r="C231" i="2"/>
  <c r="C239" i="2"/>
  <c r="C247" i="2"/>
  <c r="C255" i="2"/>
  <c r="C263" i="2"/>
  <c r="C271" i="2"/>
  <c r="C279" i="2"/>
  <c r="C287" i="2"/>
  <c r="C295" i="2"/>
  <c r="C303" i="2"/>
  <c r="C311" i="2"/>
  <c r="C319" i="2"/>
  <c r="C327" i="2"/>
  <c r="C335" i="2"/>
  <c r="C343" i="2"/>
  <c r="C351" i="2"/>
  <c r="C359" i="2"/>
  <c r="C367" i="2"/>
  <c r="C375" i="2"/>
  <c r="C383" i="2"/>
  <c r="C391" i="2"/>
  <c r="C399" i="2"/>
  <c r="C407" i="2"/>
  <c r="C415" i="2"/>
  <c r="C423" i="2"/>
  <c r="C313" i="2"/>
  <c r="C353" i="2"/>
  <c r="C385" i="2"/>
  <c r="C409" i="2"/>
  <c r="C92" i="2"/>
  <c r="C196" i="2"/>
  <c r="C260" i="2"/>
  <c r="C316" i="2"/>
  <c r="C372" i="2"/>
  <c r="C428" i="2"/>
  <c r="C16" i="2"/>
  <c r="C24" i="2"/>
  <c r="C32" i="2"/>
  <c r="C40" i="2"/>
  <c r="C48" i="2"/>
  <c r="C56" i="2"/>
  <c r="C64" i="2"/>
  <c r="C72" i="2"/>
  <c r="C80" i="2"/>
  <c r="C88" i="2"/>
  <c r="C96" i="2"/>
  <c r="C104" i="2"/>
  <c r="C112" i="2"/>
  <c r="C120" i="2"/>
  <c r="C128" i="2"/>
  <c r="C136" i="2"/>
  <c r="C144" i="2"/>
  <c r="C152" i="2"/>
  <c r="C160" i="2"/>
  <c r="C168" i="2"/>
  <c r="C176" i="2"/>
  <c r="C184" i="2"/>
  <c r="C192" i="2"/>
  <c r="C200" i="2"/>
  <c r="C208" i="2"/>
  <c r="C216" i="2"/>
  <c r="C224" i="2"/>
  <c r="C232" i="2"/>
  <c r="C240" i="2"/>
  <c r="C248" i="2"/>
  <c r="C256" i="2"/>
  <c r="C264" i="2"/>
  <c r="C272" i="2"/>
  <c r="C280" i="2"/>
  <c r="C288" i="2"/>
  <c r="C296" i="2"/>
  <c r="C304" i="2"/>
  <c r="C312" i="2"/>
  <c r="C320" i="2"/>
  <c r="C328" i="2"/>
  <c r="C336" i="2"/>
  <c r="C344" i="2"/>
  <c r="C352" i="2"/>
  <c r="C360" i="2"/>
  <c r="C368" i="2"/>
  <c r="C376" i="2"/>
  <c r="C384" i="2"/>
  <c r="C392" i="2"/>
  <c r="C400" i="2"/>
  <c r="C408" i="2"/>
  <c r="C416" i="2"/>
  <c r="C424" i="2"/>
  <c r="C273" i="2"/>
  <c r="C297" i="2"/>
  <c r="C321" i="2"/>
  <c r="C345" i="2"/>
  <c r="C377" i="2"/>
  <c r="C417" i="2"/>
  <c r="C36" i="2"/>
  <c r="C116" i="2"/>
  <c r="C156" i="2"/>
  <c r="C220" i="2"/>
  <c r="C268" i="2"/>
  <c r="C332" i="2"/>
  <c r="C388" i="2"/>
  <c r="C17" i="2"/>
  <c r="C25" i="2"/>
  <c r="C33" i="2"/>
  <c r="C41" i="2"/>
  <c r="C49" i="2"/>
  <c r="C57" i="2"/>
  <c r="C65" i="2"/>
  <c r="C73" i="2"/>
  <c r="C81" i="2"/>
  <c r="C89" i="2"/>
  <c r="C97" i="2"/>
  <c r="C105" i="2"/>
  <c r="C113" i="2"/>
  <c r="C121" i="2"/>
  <c r="C129" i="2"/>
  <c r="C137" i="2"/>
  <c r="C145" i="2"/>
  <c r="C153" i="2"/>
  <c r="C161" i="2"/>
  <c r="C169" i="2"/>
  <c r="C177" i="2"/>
  <c r="C185" i="2"/>
  <c r="C193" i="2"/>
  <c r="C201" i="2"/>
  <c r="C209" i="2"/>
  <c r="C217" i="2"/>
  <c r="C225" i="2"/>
  <c r="C233" i="2"/>
  <c r="C241" i="2"/>
  <c r="C249" i="2"/>
  <c r="C257" i="2"/>
  <c r="C265" i="2"/>
  <c r="C281" i="2"/>
  <c r="C289" i="2"/>
  <c r="C305" i="2"/>
  <c r="C329" i="2"/>
  <c r="C361" i="2"/>
  <c r="C401" i="2"/>
  <c r="C68" i="2"/>
  <c r="C172" i="2"/>
  <c r="C244" i="2"/>
  <c r="C308" i="2"/>
  <c r="C364" i="2"/>
  <c r="C420" i="2"/>
  <c r="C18" i="2"/>
  <c r="C26" i="2"/>
  <c r="C34" i="2"/>
  <c r="C42" i="2"/>
  <c r="C50" i="2"/>
  <c r="C58" i="2"/>
  <c r="C66" i="2"/>
  <c r="C74" i="2"/>
  <c r="C82" i="2"/>
  <c r="C90" i="2"/>
  <c r="C98" i="2"/>
  <c r="C106" i="2"/>
  <c r="C114" i="2"/>
  <c r="C122" i="2"/>
  <c r="C130" i="2"/>
  <c r="C138" i="2"/>
  <c r="C146" i="2"/>
  <c r="C154" i="2"/>
  <c r="C162" i="2"/>
  <c r="C170" i="2"/>
  <c r="C178" i="2"/>
  <c r="C186" i="2"/>
  <c r="C194" i="2"/>
  <c r="C202" i="2"/>
  <c r="C210" i="2"/>
  <c r="C218" i="2"/>
  <c r="C226" i="2"/>
  <c r="C234" i="2"/>
  <c r="C242" i="2"/>
  <c r="C250" i="2"/>
  <c r="C258" i="2"/>
  <c r="C266" i="2"/>
  <c r="C274" i="2"/>
  <c r="C282" i="2"/>
  <c r="C290" i="2"/>
  <c r="C298" i="2"/>
  <c r="C306" i="2"/>
  <c r="C314" i="2"/>
  <c r="C322" i="2"/>
  <c r="C330" i="2"/>
  <c r="C338" i="2"/>
  <c r="C346" i="2"/>
  <c r="C354" i="2"/>
  <c r="C362" i="2"/>
  <c r="C370" i="2"/>
  <c r="C378" i="2"/>
  <c r="C386" i="2"/>
  <c r="C394" i="2"/>
  <c r="C402" i="2"/>
  <c r="C410" i="2"/>
  <c r="C418" i="2"/>
  <c r="C426" i="2"/>
  <c r="C12" i="2"/>
  <c r="C28" i="2"/>
  <c r="C60" i="2"/>
  <c r="C84" i="2"/>
  <c r="C108" i="2"/>
  <c r="C140" i="2"/>
  <c r="C180" i="2"/>
  <c r="C228" i="2"/>
  <c r="C284" i="2"/>
  <c r="C340" i="2"/>
  <c r="C396" i="2"/>
  <c r="C11" i="2"/>
  <c r="C19" i="2"/>
  <c r="C27" i="2"/>
  <c r="C35" i="2"/>
  <c r="C43" i="2"/>
  <c r="C51" i="2"/>
  <c r="C59" i="2"/>
  <c r="C67" i="2"/>
  <c r="C75" i="2"/>
  <c r="C83" i="2"/>
  <c r="C91" i="2"/>
  <c r="C99" i="2"/>
  <c r="C107" i="2"/>
  <c r="C115" i="2"/>
  <c r="C123" i="2"/>
  <c r="C131" i="2"/>
  <c r="C139" i="2"/>
  <c r="C147" i="2"/>
  <c r="C155" i="2"/>
  <c r="C163" i="2"/>
  <c r="C171" i="2"/>
  <c r="C179" i="2"/>
  <c r="C187" i="2"/>
  <c r="C195" i="2"/>
  <c r="C203" i="2"/>
  <c r="C211" i="2"/>
  <c r="C219" i="2"/>
  <c r="C227" i="2"/>
  <c r="C235" i="2"/>
  <c r="C243" i="2"/>
  <c r="C251" i="2"/>
  <c r="C259" i="2"/>
  <c r="C267" i="2"/>
  <c r="C275" i="2"/>
  <c r="C283" i="2"/>
  <c r="C291" i="2"/>
  <c r="C299" i="2"/>
  <c r="C307" i="2"/>
  <c r="C315" i="2"/>
  <c r="C323" i="2"/>
  <c r="C331" i="2"/>
  <c r="C339" i="2"/>
  <c r="C347" i="2"/>
  <c r="C355" i="2"/>
  <c r="C363" i="2"/>
  <c r="C371" i="2"/>
  <c r="C379" i="2"/>
  <c r="C387" i="2"/>
  <c r="C395" i="2"/>
  <c r="C403" i="2"/>
  <c r="C411" i="2"/>
  <c r="C419" i="2"/>
  <c r="C427" i="2"/>
  <c r="C20" i="2"/>
  <c r="C52" i="2"/>
  <c r="C76" i="2"/>
  <c r="C100" i="2"/>
  <c r="C132" i="2"/>
  <c r="C164" i="2"/>
  <c r="C204" i="2"/>
  <c r="C236" i="2"/>
  <c r="C276" i="2"/>
  <c r="C324" i="2"/>
  <c r="C380" i="2"/>
  <c r="I58" i="2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E10" i="2"/>
  <c r="I70" i="2" l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F10" i="2"/>
  <c r="B8" i="1" s="1"/>
  <c r="G10" i="2"/>
  <c r="K10" i="2" l="1"/>
  <c r="M10" i="2" s="1"/>
  <c r="O10" i="2" s="1"/>
  <c r="I82" i="2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G11" i="2"/>
  <c r="E11" i="2"/>
  <c r="F11" i="2" s="1"/>
  <c r="K11" i="2" s="1"/>
  <c r="I94" i="2" l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M11" i="2"/>
  <c r="G12" i="2"/>
  <c r="E12" i="2"/>
  <c r="F12" i="2" s="1"/>
  <c r="K12" i="2" s="1"/>
  <c r="I106" i="2" l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M12" i="2"/>
  <c r="E13" i="2"/>
  <c r="F13" i="2" s="1"/>
  <c r="K13" i="2" s="1"/>
  <c r="G13" i="2"/>
  <c r="I118" i="2" l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M13" i="2"/>
  <c r="G14" i="2"/>
  <c r="E14" i="2"/>
  <c r="F14" i="2" s="1"/>
  <c r="K14" i="2" s="1"/>
  <c r="I130" i="2" l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M14" i="2"/>
  <c r="G15" i="2"/>
  <c r="E15" i="2"/>
  <c r="F15" i="2" s="1"/>
  <c r="K15" i="2" s="1"/>
  <c r="I142" i="2" l="1"/>
  <c r="I143" i="2" s="1"/>
  <c r="I144" i="2" s="1"/>
  <c r="I145" i="2" s="1"/>
  <c r="I146" i="2" s="1"/>
  <c r="I147" i="2" s="1"/>
  <c r="I148" i="2" s="1"/>
  <c r="I149" i="2" s="1"/>
  <c r="M15" i="2"/>
  <c r="G16" i="2"/>
  <c r="E16" i="2"/>
  <c r="F16" i="2" s="1"/>
  <c r="K16" i="2" s="1"/>
  <c r="I150" i="2" l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B24" i="1"/>
  <c r="M16" i="2"/>
  <c r="G17" i="2"/>
  <c r="E17" i="2"/>
  <c r="F17" i="2" s="1"/>
  <c r="K17" i="2" s="1"/>
  <c r="I166" i="2" l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M17" i="2"/>
  <c r="G18" i="2"/>
  <c r="E18" i="2"/>
  <c r="F18" i="2" s="1"/>
  <c r="K18" i="2" s="1"/>
  <c r="I178" i="2" l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M18" i="2"/>
  <c r="G19" i="2"/>
  <c r="E19" i="2"/>
  <c r="F19" i="2" s="1"/>
  <c r="K19" i="2" s="1"/>
  <c r="I190" i="2" l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M19" i="2"/>
  <c r="G20" i="2"/>
  <c r="E20" i="2"/>
  <c r="F20" i="2" s="1"/>
  <c r="K20" i="2" s="1"/>
  <c r="I202" i="2" l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M20" i="2"/>
  <c r="G21" i="2"/>
  <c r="E21" i="2"/>
  <c r="F21" i="2" s="1"/>
  <c r="K21" i="2" s="1"/>
  <c r="I214" i="2" l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I403" i="2" s="1"/>
  <c r="I404" i="2" s="1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I416" i="2" s="1"/>
  <c r="I417" i="2" s="1"/>
  <c r="I418" i="2" s="1"/>
  <c r="I419" i="2" s="1"/>
  <c r="I420" i="2" s="1"/>
  <c r="I421" i="2" s="1"/>
  <c r="I422" i="2" s="1"/>
  <c r="I423" i="2" s="1"/>
  <c r="I424" i="2" s="1"/>
  <c r="I425" i="2" s="1"/>
  <c r="I426" i="2" s="1"/>
  <c r="I427" i="2" s="1"/>
  <c r="I428" i="2" s="1"/>
  <c r="I429" i="2" s="1"/>
  <c r="M21" i="2"/>
  <c r="G22" i="2"/>
  <c r="E22" i="2"/>
  <c r="F22" i="2" s="1"/>
  <c r="K22" i="2" s="1"/>
  <c r="M22" i="2" l="1"/>
  <c r="G23" i="2"/>
  <c r="E23" i="2"/>
  <c r="F23" i="2" s="1"/>
  <c r="K23" i="2" s="1"/>
  <c r="M23" i="2" l="1"/>
  <c r="G24" i="2"/>
  <c r="E24" i="2"/>
  <c r="F24" i="2" s="1"/>
  <c r="K24" i="2" s="1"/>
  <c r="M24" i="2" l="1"/>
  <c r="G25" i="2"/>
  <c r="E25" i="2"/>
  <c r="F25" i="2" s="1"/>
  <c r="K25" i="2" s="1"/>
  <c r="M25" i="2" l="1"/>
  <c r="G26" i="2"/>
  <c r="E26" i="2"/>
  <c r="F26" i="2" s="1"/>
  <c r="K26" i="2" s="1"/>
  <c r="M26" i="2" l="1"/>
  <c r="G27" i="2"/>
  <c r="E27" i="2"/>
  <c r="F27" i="2" s="1"/>
  <c r="K27" i="2" s="1"/>
  <c r="M27" i="2" l="1"/>
  <c r="G28" i="2"/>
  <c r="E28" i="2"/>
  <c r="F28" i="2" s="1"/>
  <c r="K28" i="2" s="1"/>
  <c r="M28" i="2" l="1"/>
  <c r="G29" i="2"/>
  <c r="E29" i="2"/>
  <c r="F29" i="2" s="1"/>
  <c r="K29" i="2" s="1"/>
  <c r="M29" i="2" l="1"/>
  <c r="G30" i="2"/>
  <c r="E30" i="2"/>
  <c r="F30" i="2" s="1"/>
  <c r="K30" i="2" s="1"/>
  <c r="M30" i="2" l="1"/>
  <c r="G31" i="2"/>
  <c r="E31" i="2"/>
  <c r="F31" i="2" s="1"/>
  <c r="K31" i="2" s="1"/>
  <c r="M31" i="2" l="1"/>
  <c r="G32" i="2"/>
  <c r="E32" i="2"/>
  <c r="F32" i="2" s="1"/>
  <c r="K32" i="2" s="1"/>
  <c r="M32" i="2" l="1"/>
  <c r="G33" i="2"/>
  <c r="E33" i="2"/>
  <c r="F33" i="2" s="1"/>
  <c r="K33" i="2" s="1"/>
  <c r="M33" i="2" l="1"/>
  <c r="G34" i="2"/>
  <c r="E34" i="2"/>
  <c r="F34" i="2" s="1"/>
  <c r="K34" i="2" s="1"/>
  <c r="M34" i="2" l="1"/>
  <c r="G35" i="2"/>
  <c r="E35" i="2"/>
  <c r="F35" i="2" s="1"/>
  <c r="K35" i="2" s="1"/>
  <c r="M35" i="2" l="1"/>
  <c r="G36" i="2"/>
  <c r="E36" i="2"/>
  <c r="F36" i="2" s="1"/>
  <c r="K36" i="2" s="1"/>
  <c r="M36" i="2" l="1"/>
  <c r="G37" i="2"/>
  <c r="E37" i="2"/>
  <c r="F37" i="2" s="1"/>
  <c r="K37" i="2" s="1"/>
  <c r="M37" i="2" l="1"/>
  <c r="G38" i="2"/>
  <c r="E38" i="2"/>
  <c r="F38" i="2" s="1"/>
  <c r="K38" i="2" s="1"/>
  <c r="M38" i="2" l="1"/>
  <c r="G39" i="2"/>
  <c r="E39" i="2"/>
  <c r="F39" i="2" s="1"/>
  <c r="K39" i="2" s="1"/>
  <c r="M39" i="2" l="1"/>
  <c r="G40" i="2"/>
  <c r="E40" i="2"/>
  <c r="F40" i="2" s="1"/>
  <c r="K40" i="2" s="1"/>
  <c r="M40" i="2" l="1"/>
  <c r="G41" i="2"/>
  <c r="E41" i="2"/>
  <c r="F41" i="2" s="1"/>
  <c r="K41" i="2" s="1"/>
  <c r="M41" i="2" l="1"/>
  <c r="E42" i="2"/>
  <c r="F42" i="2" s="1"/>
  <c r="K42" i="2" s="1"/>
  <c r="G42" i="2"/>
  <c r="M42" i="2" l="1"/>
  <c r="G43" i="2"/>
  <c r="E43" i="2"/>
  <c r="F43" i="2" s="1"/>
  <c r="K43" i="2" s="1"/>
  <c r="M43" i="2" l="1"/>
  <c r="G44" i="2"/>
  <c r="E44" i="2"/>
  <c r="F44" i="2" s="1"/>
  <c r="K44" i="2" s="1"/>
  <c r="M44" i="2" l="1"/>
  <c r="G45" i="2"/>
  <c r="E45" i="2"/>
  <c r="F45" i="2" s="1"/>
  <c r="K45" i="2" s="1"/>
  <c r="M45" i="2" l="1"/>
  <c r="E46" i="2"/>
  <c r="F46" i="2" s="1"/>
  <c r="K46" i="2" s="1"/>
  <c r="G46" i="2"/>
  <c r="M46" i="2" l="1"/>
  <c r="G47" i="2"/>
  <c r="E47" i="2"/>
  <c r="F47" i="2" s="1"/>
  <c r="K47" i="2" s="1"/>
  <c r="M47" i="2" l="1"/>
  <c r="G48" i="2"/>
  <c r="E48" i="2"/>
  <c r="F48" i="2" s="1"/>
  <c r="K48" i="2" s="1"/>
  <c r="M48" i="2" l="1"/>
  <c r="G49" i="2"/>
  <c r="E49" i="2"/>
  <c r="F49" i="2" s="1"/>
  <c r="K49" i="2" s="1"/>
  <c r="M49" i="2" l="1"/>
  <c r="E50" i="2"/>
  <c r="F50" i="2" s="1"/>
  <c r="K50" i="2" s="1"/>
  <c r="G50" i="2"/>
  <c r="M50" i="2" l="1"/>
  <c r="G51" i="2"/>
  <c r="E51" i="2"/>
  <c r="F51" i="2" s="1"/>
  <c r="K51" i="2" s="1"/>
  <c r="M51" i="2" l="1"/>
  <c r="G52" i="2"/>
  <c r="E52" i="2"/>
  <c r="F52" i="2" s="1"/>
  <c r="K52" i="2" s="1"/>
  <c r="M52" i="2" l="1"/>
  <c r="E53" i="2"/>
  <c r="F53" i="2" s="1"/>
  <c r="K53" i="2" s="1"/>
  <c r="G53" i="2"/>
  <c r="M53" i="2" l="1"/>
  <c r="G54" i="2"/>
  <c r="E54" i="2"/>
  <c r="F54" i="2" s="1"/>
  <c r="K54" i="2" s="1"/>
  <c r="M54" i="2" l="1"/>
  <c r="G55" i="2"/>
  <c r="E55" i="2"/>
  <c r="F55" i="2" s="1"/>
  <c r="K55" i="2" s="1"/>
  <c r="M55" i="2" l="1"/>
  <c r="G56" i="2"/>
  <c r="E56" i="2"/>
  <c r="F56" i="2" s="1"/>
  <c r="K56" i="2" s="1"/>
  <c r="M56" i="2" l="1"/>
  <c r="G57" i="2"/>
  <c r="E57" i="2"/>
  <c r="F57" i="2" s="1"/>
  <c r="K57" i="2" s="1"/>
  <c r="M57" i="2" l="1"/>
  <c r="G58" i="2"/>
  <c r="E58" i="2"/>
  <c r="F58" i="2" s="1"/>
  <c r="K58" i="2" s="1"/>
  <c r="M58" i="2" l="1"/>
  <c r="G59" i="2"/>
  <c r="E59" i="2"/>
  <c r="F59" i="2" s="1"/>
  <c r="K59" i="2" s="1"/>
  <c r="M59" i="2" l="1"/>
  <c r="G60" i="2"/>
  <c r="E60" i="2"/>
  <c r="F60" i="2" s="1"/>
  <c r="K60" i="2" s="1"/>
  <c r="M60" i="2" l="1"/>
  <c r="E61" i="2"/>
  <c r="F61" i="2" s="1"/>
  <c r="K61" i="2" s="1"/>
  <c r="G61" i="2"/>
  <c r="M61" i="2" l="1"/>
  <c r="E62" i="2"/>
  <c r="F62" i="2" s="1"/>
  <c r="K62" i="2" s="1"/>
  <c r="G62" i="2"/>
  <c r="M62" i="2" l="1"/>
  <c r="E63" i="2"/>
  <c r="F63" i="2" s="1"/>
  <c r="K63" i="2" s="1"/>
  <c r="G63" i="2"/>
  <c r="M63" i="2" l="1"/>
  <c r="E64" i="2"/>
  <c r="F64" i="2" s="1"/>
  <c r="K64" i="2" s="1"/>
  <c r="G64" i="2"/>
  <c r="M64" i="2" l="1"/>
  <c r="G65" i="2"/>
  <c r="E65" i="2"/>
  <c r="F65" i="2" s="1"/>
  <c r="K65" i="2" s="1"/>
  <c r="M65" i="2" l="1"/>
  <c r="G66" i="2"/>
  <c r="E66" i="2"/>
  <c r="F66" i="2" s="1"/>
  <c r="K66" i="2" s="1"/>
  <c r="M66" i="2" l="1"/>
  <c r="G67" i="2"/>
  <c r="E67" i="2"/>
  <c r="F67" i="2" s="1"/>
  <c r="K67" i="2" s="1"/>
  <c r="M67" i="2" l="1"/>
  <c r="E68" i="2"/>
  <c r="F68" i="2" s="1"/>
  <c r="K68" i="2" s="1"/>
  <c r="G68" i="2"/>
  <c r="M68" i="2" l="1"/>
  <c r="E69" i="2"/>
  <c r="F69" i="2" s="1"/>
  <c r="K69" i="2" s="1"/>
  <c r="G69" i="2"/>
  <c r="M69" i="2" l="1"/>
  <c r="E70" i="2"/>
  <c r="F70" i="2" s="1"/>
  <c r="K70" i="2" s="1"/>
  <c r="G70" i="2"/>
  <c r="M70" i="2" l="1"/>
  <c r="E71" i="2"/>
  <c r="F71" i="2" s="1"/>
  <c r="K71" i="2" s="1"/>
  <c r="G71" i="2"/>
  <c r="M71" i="2" l="1"/>
  <c r="G72" i="2"/>
  <c r="E72" i="2"/>
  <c r="F72" i="2" s="1"/>
  <c r="K72" i="2" s="1"/>
  <c r="M72" i="2" l="1"/>
  <c r="E73" i="2"/>
  <c r="F73" i="2" s="1"/>
  <c r="K73" i="2" s="1"/>
  <c r="G73" i="2"/>
  <c r="M73" i="2" l="1"/>
  <c r="E74" i="2"/>
  <c r="F74" i="2" s="1"/>
  <c r="K74" i="2" s="1"/>
  <c r="G74" i="2"/>
  <c r="M74" i="2" l="1"/>
  <c r="E75" i="2"/>
  <c r="F75" i="2" s="1"/>
  <c r="K75" i="2" s="1"/>
  <c r="G75" i="2"/>
  <c r="M75" i="2" l="1"/>
  <c r="G76" i="2"/>
  <c r="E76" i="2"/>
  <c r="F76" i="2" s="1"/>
  <c r="K76" i="2" s="1"/>
  <c r="M76" i="2" l="1"/>
  <c r="G77" i="2"/>
  <c r="E77" i="2"/>
  <c r="F77" i="2" s="1"/>
  <c r="K77" i="2" s="1"/>
  <c r="M77" i="2" l="1"/>
  <c r="G78" i="2"/>
  <c r="E78" i="2"/>
  <c r="F78" i="2" s="1"/>
  <c r="K78" i="2" s="1"/>
  <c r="M78" i="2" l="1"/>
  <c r="G79" i="2"/>
  <c r="E79" i="2"/>
  <c r="F79" i="2" s="1"/>
  <c r="K79" i="2" s="1"/>
  <c r="M79" i="2" l="1"/>
  <c r="G80" i="2"/>
  <c r="E80" i="2"/>
  <c r="F80" i="2" s="1"/>
  <c r="K80" i="2" s="1"/>
  <c r="M80" i="2" l="1"/>
  <c r="G81" i="2"/>
  <c r="E81" i="2"/>
  <c r="F81" i="2" s="1"/>
  <c r="K81" i="2" s="1"/>
  <c r="M81" i="2" l="1"/>
  <c r="G82" i="2"/>
  <c r="E82" i="2"/>
  <c r="F82" i="2" s="1"/>
  <c r="K82" i="2" s="1"/>
  <c r="M82" i="2" l="1"/>
  <c r="G83" i="2"/>
  <c r="E83" i="2"/>
  <c r="F83" i="2" s="1"/>
  <c r="K83" i="2" s="1"/>
  <c r="M83" i="2" l="1"/>
  <c r="E84" i="2"/>
  <c r="F84" i="2" s="1"/>
  <c r="K84" i="2" s="1"/>
  <c r="G84" i="2"/>
  <c r="M84" i="2" l="1"/>
  <c r="G85" i="2"/>
  <c r="E85" i="2"/>
  <c r="F85" i="2" s="1"/>
  <c r="K85" i="2" s="1"/>
  <c r="M85" i="2" l="1"/>
  <c r="G86" i="2"/>
  <c r="E86" i="2"/>
  <c r="F86" i="2" s="1"/>
  <c r="K86" i="2" s="1"/>
  <c r="M86" i="2" l="1"/>
  <c r="G87" i="2"/>
  <c r="E87" i="2"/>
  <c r="F87" i="2" s="1"/>
  <c r="K87" i="2" s="1"/>
  <c r="M87" i="2" l="1"/>
  <c r="G88" i="2"/>
  <c r="E88" i="2"/>
  <c r="F88" i="2" s="1"/>
  <c r="K88" i="2" s="1"/>
  <c r="M88" i="2" l="1"/>
  <c r="G89" i="2"/>
  <c r="E89" i="2"/>
  <c r="F89" i="2" s="1"/>
  <c r="K89" i="2" s="1"/>
  <c r="M89" i="2" l="1"/>
  <c r="E90" i="2"/>
  <c r="F90" i="2" s="1"/>
  <c r="K90" i="2" s="1"/>
  <c r="G90" i="2"/>
  <c r="M90" i="2" l="1"/>
  <c r="E91" i="2"/>
  <c r="F91" i="2" s="1"/>
  <c r="K91" i="2" s="1"/>
  <c r="G91" i="2"/>
  <c r="M91" i="2" l="1"/>
  <c r="G92" i="2"/>
  <c r="E92" i="2"/>
  <c r="F92" i="2" s="1"/>
  <c r="K92" i="2" s="1"/>
  <c r="M92" i="2" l="1"/>
  <c r="G93" i="2"/>
  <c r="E93" i="2"/>
  <c r="F93" i="2" s="1"/>
  <c r="K93" i="2" s="1"/>
  <c r="M93" i="2" l="1"/>
  <c r="E94" i="2"/>
  <c r="F94" i="2" s="1"/>
  <c r="K94" i="2" s="1"/>
  <c r="G94" i="2"/>
  <c r="M94" i="2" l="1"/>
  <c r="G95" i="2"/>
  <c r="E95" i="2"/>
  <c r="F95" i="2" s="1"/>
  <c r="K95" i="2" s="1"/>
  <c r="M95" i="2" l="1"/>
  <c r="G96" i="2"/>
  <c r="E96" i="2"/>
  <c r="F96" i="2" s="1"/>
  <c r="K96" i="2" s="1"/>
  <c r="M96" i="2" l="1"/>
  <c r="E97" i="2"/>
  <c r="F97" i="2" s="1"/>
  <c r="K97" i="2" s="1"/>
  <c r="G97" i="2"/>
  <c r="M97" i="2" l="1"/>
  <c r="G98" i="2"/>
  <c r="E98" i="2"/>
  <c r="F98" i="2" s="1"/>
  <c r="K98" i="2" s="1"/>
  <c r="M98" i="2" l="1"/>
  <c r="G99" i="2"/>
  <c r="E99" i="2"/>
  <c r="F99" i="2" s="1"/>
  <c r="K99" i="2" s="1"/>
  <c r="M99" i="2" l="1"/>
  <c r="E100" i="2"/>
  <c r="F100" i="2" s="1"/>
  <c r="K100" i="2" s="1"/>
  <c r="G100" i="2"/>
  <c r="M100" i="2" l="1"/>
  <c r="E101" i="2"/>
  <c r="F101" i="2" s="1"/>
  <c r="K101" i="2" s="1"/>
  <c r="G101" i="2"/>
  <c r="M101" i="2" l="1"/>
  <c r="G102" i="2"/>
  <c r="E102" i="2"/>
  <c r="F102" i="2" s="1"/>
  <c r="K102" i="2" s="1"/>
  <c r="M102" i="2" l="1"/>
  <c r="G103" i="2"/>
  <c r="E103" i="2"/>
  <c r="F103" i="2" s="1"/>
  <c r="K103" i="2" s="1"/>
  <c r="M103" i="2" l="1"/>
  <c r="G104" i="2"/>
  <c r="E104" i="2"/>
  <c r="F104" i="2" s="1"/>
  <c r="K104" i="2" s="1"/>
  <c r="M104" i="2" l="1"/>
  <c r="E105" i="2"/>
  <c r="F105" i="2" s="1"/>
  <c r="K105" i="2" s="1"/>
  <c r="G105" i="2"/>
  <c r="M105" i="2" l="1"/>
  <c r="G106" i="2"/>
  <c r="E106" i="2"/>
  <c r="F106" i="2" s="1"/>
  <c r="K106" i="2" s="1"/>
  <c r="M106" i="2" l="1"/>
  <c r="G107" i="2"/>
  <c r="E107" i="2"/>
  <c r="F107" i="2" s="1"/>
  <c r="K107" i="2" s="1"/>
  <c r="M107" i="2" l="1"/>
  <c r="G108" i="2"/>
  <c r="E108" i="2"/>
  <c r="F108" i="2" s="1"/>
  <c r="K108" i="2" s="1"/>
  <c r="M108" i="2" l="1"/>
  <c r="E109" i="2"/>
  <c r="F109" i="2" s="1"/>
  <c r="K109" i="2" s="1"/>
  <c r="G109" i="2"/>
  <c r="M109" i="2" l="1"/>
  <c r="E110" i="2"/>
  <c r="F110" i="2" s="1"/>
  <c r="K110" i="2" s="1"/>
  <c r="G110" i="2"/>
  <c r="M110" i="2" l="1"/>
  <c r="G111" i="2"/>
  <c r="E111" i="2"/>
  <c r="F111" i="2" s="1"/>
  <c r="K111" i="2" s="1"/>
  <c r="M111" i="2" l="1"/>
  <c r="G112" i="2"/>
  <c r="E112" i="2"/>
  <c r="F112" i="2" s="1"/>
  <c r="K112" i="2" s="1"/>
  <c r="M112" i="2" l="1"/>
  <c r="E113" i="2"/>
  <c r="F113" i="2" s="1"/>
  <c r="K113" i="2" s="1"/>
  <c r="G113" i="2"/>
  <c r="M113" i="2" l="1"/>
  <c r="G114" i="2"/>
  <c r="E114" i="2"/>
  <c r="F114" i="2" s="1"/>
  <c r="K114" i="2" s="1"/>
  <c r="M114" i="2" l="1"/>
  <c r="E115" i="2"/>
  <c r="F115" i="2" s="1"/>
  <c r="K115" i="2" s="1"/>
  <c r="G115" i="2"/>
  <c r="M115" i="2" l="1"/>
  <c r="G116" i="2"/>
  <c r="E116" i="2"/>
  <c r="F116" i="2" s="1"/>
  <c r="K116" i="2" s="1"/>
  <c r="M116" i="2" l="1"/>
  <c r="E117" i="2"/>
  <c r="F117" i="2" s="1"/>
  <c r="K117" i="2" s="1"/>
  <c r="G117" i="2"/>
  <c r="M117" i="2" l="1"/>
  <c r="G118" i="2"/>
  <c r="E118" i="2"/>
  <c r="F118" i="2" s="1"/>
  <c r="K118" i="2" s="1"/>
  <c r="M118" i="2" l="1"/>
  <c r="E119" i="2"/>
  <c r="F119" i="2" s="1"/>
  <c r="K119" i="2" s="1"/>
  <c r="G119" i="2"/>
  <c r="M119" i="2" l="1"/>
  <c r="E120" i="2"/>
  <c r="F120" i="2" s="1"/>
  <c r="K120" i="2" s="1"/>
  <c r="G120" i="2"/>
  <c r="M120" i="2" l="1"/>
  <c r="E121" i="2"/>
  <c r="F121" i="2" s="1"/>
  <c r="K121" i="2" s="1"/>
  <c r="G121" i="2"/>
  <c r="M121" i="2" l="1"/>
  <c r="G122" i="2"/>
  <c r="E122" i="2"/>
  <c r="F122" i="2" s="1"/>
  <c r="K122" i="2" s="1"/>
  <c r="M122" i="2" l="1"/>
  <c r="G123" i="2"/>
  <c r="E123" i="2"/>
  <c r="F123" i="2" s="1"/>
  <c r="K123" i="2" s="1"/>
  <c r="M123" i="2" l="1"/>
  <c r="G124" i="2"/>
  <c r="E124" i="2"/>
  <c r="F124" i="2" s="1"/>
  <c r="K124" i="2" s="1"/>
  <c r="M124" i="2" l="1"/>
  <c r="G125" i="2"/>
  <c r="E125" i="2"/>
  <c r="F125" i="2" s="1"/>
  <c r="K125" i="2" s="1"/>
  <c r="M125" i="2" l="1"/>
  <c r="E126" i="2"/>
  <c r="F126" i="2" s="1"/>
  <c r="K126" i="2" s="1"/>
  <c r="G126" i="2"/>
  <c r="M126" i="2" l="1"/>
  <c r="G127" i="2"/>
  <c r="E127" i="2"/>
  <c r="F127" i="2" s="1"/>
  <c r="K127" i="2" s="1"/>
  <c r="M127" i="2" l="1"/>
  <c r="G128" i="2"/>
  <c r="E128" i="2"/>
  <c r="F128" i="2" s="1"/>
  <c r="K128" i="2" s="1"/>
  <c r="M128" i="2" l="1"/>
  <c r="G129" i="2"/>
  <c r="E129" i="2"/>
  <c r="F129" i="2" s="1"/>
  <c r="K129" i="2" s="1"/>
  <c r="M129" i="2" l="1"/>
  <c r="G130" i="2"/>
  <c r="E130" i="2"/>
  <c r="F130" i="2" s="1"/>
  <c r="K130" i="2" s="1"/>
  <c r="M130" i="2" l="1"/>
  <c r="G131" i="2"/>
  <c r="E131" i="2"/>
  <c r="F131" i="2" s="1"/>
  <c r="K131" i="2" s="1"/>
  <c r="M131" i="2" l="1"/>
  <c r="G132" i="2"/>
  <c r="E132" i="2"/>
  <c r="F132" i="2" s="1"/>
  <c r="K132" i="2" s="1"/>
  <c r="M132" i="2" l="1"/>
  <c r="E133" i="2"/>
  <c r="F133" i="2" s="1"/>
  <c r="K133" i="2" s="1"/>
  <c r="G133" i="2"/>
  <c r="M133" i="2" l="1"/>
  <c r="G134" i="2"/>
  <c r="E134" i="2"/>
  <c r="F134" i="2" s="1"/>
  <c r="K134" i="2" s="1"/>
  <c r="M134" i="2" l="1"/>
  <c r="E135" i="2"/>
  <c r="F135" i="2" s="1"/>
  <c r="K135" i="2" s="1"/>
  <c r="G135" i="2"/>
  <c r="M135" i="2" l="1"/>
  <c r="E136" i="2"/>
  <c r="F136" i="2" s="1"/>
  <c r="K136" i="2" s="1"/>
  <c r="G136" i="2"/>
  <c r="M136" i="2" l="1"/>
  <c r="E137" i="2"/>
  <c r="F137" i="2" s="1"/>
  <c r="K137" i="2" s="1"/>
  <c r="G137" i="2"/>
  <c r="M137" i="2" l="1"/>
  <c r="G138" i="2"/>
  <c r="E138" i="2"/>
  <c r="F138" i="2" s="1"/>
  <c r="K138" i="2" s="1"/>
  <c r="M138" i="2" l="1"/>
  <c r="E139" i="2"/>
  <c r="F139" i="2" s="1"/>
  <c r="K139" i="2" s="1"/>
  <c r="G139" i="2"/>
  <c r="M139" i="2" l="1"/>
  <c r="G140" i="2"/>
  <c r="E140" i="2"/>
  <c r="F140" i="2" s="1"/>
  <c r="K140" i="2" s="1"/>
  <c r="M140" i="2" l="1"/>
  <c r="E141" i="2"/>
  <c r="F141" i="2" s="1"/>
  <c r="K141" i="2" s="1"/>
  <c r="G141" i="2"/>
  <c r="M141" i="2" l="1"/>
  <c r="G142" i="2"/>
  <c r="E142" i="2"/>
  <c r="F142" i="2" s="1"/>
  <c r="K142" i="2" s="1"/>
  <c r="M142" i="2" l="1"/>
  <c r="E143" i="2"/>
  <c r="F143" i="2" s="1"/>
  <c r="K143" i="2" s="1"/>
  <c r="G143" i="2"/>
  <c r="M143" i="2" l="1"/>
  <c r="E144" i="2"/>
  <c r="F144" i="2" s="1"/>
  <c r="K144" i="2" s="1"/>
  <c r="G144" i="2"/>
  <c r="M144" i="2" l="1"/>
  <c r="G145" i="2"/>
  <c r="E145" i="2"/>
  <c r="F145" i="2" s="1"/>
  <c r="K145" i="2" s="1"/>
  <c r="M145" i="2" l="1"/>
  <c r="G146" i="2"/>
  <c r="E146" i="2"/>
  <c r="F146" i="2" s="1"/>
  <c r="K146" i="2" s="1"/>
  <c r="M146" i="2" l="1"/>
  <c r="G147" i="2"/>
  <c r="E147" i="2"/>
  <c r="F147" i="2" s="1"/>
  <c r="K147" i="2" s="1"/>
  <c r="M147" i="2" l="1"/>
  <c r="G148" i="2"/>
  <c r="E148" i="2"/>
  <c r="F148" i="2" s="1"/>
  <c r="K148" i="2" s="1"/>
  <c r="M148" i="2" l="1"/>
  <c r="G149" i="2"/>
  <c r="E149" i="2"/>
  <c r="F149" i="2" s="1"/>
  <c r="K149" i="2" s="1"/>
  <c r="M149" i="2" l="1"/>
  <c r="G150" i="2"/>
  <c r="E150" i="2"/>
  <c r="F150" i="2" s="1"/>
  <c r="K150" i="2" s="1"/>
  <c r="M150" i="2" l="1"/>
  <c r="G151" i="2"/>
  <c r="E151" i="2"/>
  <c r="F151" i="2" s="1"/>
  <c r="K151" i="2" s="1"/>
  <c r="M151" i="2" l="1"/>
  <c r="E152" i="2"/>
  <c r="F152" i="2" s="1"/>
  <c r="K152" i="2" s="1"/>
  <c r="G152" i="2"/>
  <c r="M152" i="2" l="1"/>
  <c r="E153" i="2"/>
  <c r="F153" i="2" s="1"/>
  <c r="K153" i="2" s="1"/>
  <c r="G153" i="2"/>
  <c r="M153" i="2" l="1"/>
  <c r="E154" i="2"/>
  <c r="F154" i="2" s="1"/>
  <c r="K154" i="2" s="1"/>
  <c r="G154" i="2"/>
  <c r="M154" i="2" l="1"/>
  <c r="E155" i="2"/>
  <c r="F155" i="2" s="1"/>
  <c r="K155" i="2" s="1"/>
  <c r="G155" i="2"/>
  <c r="M155" i="2" l="1"/>
  <c r="G156" i="2"/>
  <c r="E156" i="2"/>
  <c r="F156" i="2" s="1"/>
  <c r="K156" i="2" s="1"/>
  <c r="M156" i="2" l="1"/>
  <c r="E157" i="2"/>
  <c r="F157" i="2" s="1"/>
  <c r="K157" i="2" s="1"/>
  <c r="G157" i="2"/>
  <c r="M157" i="2" l="1"/>
  <c r="E158" i="2"/>
  <c r="F158" i="2" s="1"/>
  <c r="K158" i="2" s="1"/>
  <c r="G158" i="2"/>
  <c r="M158" i="2" l="1"/>
  <c r="G159" i="2"/>
  <c r="E159" i="2"/>
  <c r="F159" i="2" s="1"/>
  <c r="K159" i="2" s="1"/>
  <c r="M159" i="2" l="1"/>
  <c r="G160" i="2"/>
  <c r="E160" i="2"/>
  <c r="F160" i="2" s="1"/>
  <c r="K160" i="2" s="1"/>
  <c r="M160" i="2" l="1"/>
  <c r="G161" i="2"/>
  <c r="E161" i="2"/>
  <c r="F161" i="2" s="1"/>
  <c r="K161" i="2" s="1"/>
  <c r="M161" i="2" l="1"/>
  <c r="G162" i="2"/>
  <c r="E162" i="2"/>
  <c r="F162" i="2" s="1"/>
  <c r="K162" i="2" s="1"/>
  <c r="M162" i="2" l="1"/>
  <c r="G163" i="2"/>
  <c r="E163" i="2"/>
  <c r="F163" i="2" s="1"/>
  <c r="K163" i="2" s="1"/>
  <c r="M163" i="2" l="1"/>
  <c r="G164" i="2"/>
  <c r="E164" i="2"/>
  <c r="F164" i="2" s="1"/>
  <c r="K164" i="2" s="1"/>
  <c r="M164" i="2" l="1"/>
  <c r="G165" i="2"/>
  <c r="E165" i="2"/>
  <c r="F165" i="2" s="1"/>
  <c r="K165" i="2" s="1"/>
  <c r="M165" i="2" l="1"/>
  <c r="G166" i="2"/>
  <c r="E166" i="2"/>
  <c r="F166" i="2" s="1"/>
  <c r="K166" i="2" s="1"/>
  <c r="M166" i="2" l="1"/>
  <c r="G167" i="2"/>
  <c r="E167" i="2"/>
  <c r="F167" i="2" s="1"/>
  <c r="K167" i="2" s="1"/>
  <c r="M167" i="2" l="1"/>
  <c r="G168" i="2"/>
  <c r="E168" i="2"/>
  <c r="F168" i="2" s="1"/>
  <c r="K168" i="2" s="1"/>
  <c r="M168" i="2" l="1"/>
  <c r="E169" i="2"/>
  <c r="F169" i="2" s="1"/>
  <c r="K169" i="2" s="1"/>
  <c r="G169" i="2"/>
  <c r="M169" i="2" l="1"/>
  <c r="E170" i="2"/>
  <c r="F170" i="2" s="1"/>
  <c r="K170" i="2" s="1"/>
  <c r="G170" i="2"/>
  <c r="M170" i="2" l="1"/>
  <c r="E171" i="2"/>
  <c r="F171" i="2" s="1"/>
  <c r="K171" i="2" s="1"/>
  <c r="G171" i="2"/>
  <c r="M171" i="2" l="1"/>
  <c r="E172" i="2"/>
  <c r="F172" i="2" s="1"/>
  <c r="K172" i="2" s="1"/>
  <c r="G172" i="2"/>
  <c r="M172" i="2" l="1"/>
  <c r="G173" i="2"/>
  <c r="E173" i="2"/>
  <c r="F173" i="2" s="1"/>
  <c r="K173" i="2" s="1"/>
  <c r="M173" i="2" l="1"/>
  <c r="G174" i="2"/>
  <c r="E174" i="2"/>
  <c r="F174" i="2" s="1"/>
  <c r="K174" i="2" s="1"/>
  <c r="M174" i="2" l="1"/>
  <c r="E175" i="2"/>
  <c r="F175" i="2" s="1"/>
  <c r="K175" i="2" s="1"/>
  <c r="G175" i="2"/>
  <c r="M175" i="2" l="1"/>
  <c r="G176" i="2"/>
  <c r="E176" i="2"/>
  <c r="F176" i="2" s="1"/>
  <c r="K176" i="2" s="1"/>
  <c r="M176" i="2" l="1"/>
  <c r="E177" i="2"/>
  <c r="F177" i="2" s="1"/>
  <c r="K177" i="2" s="1"/>
  <c r="G177" i="2"/>
  <c r="M177" i="2" l="1"/>
  <c r="G178" i="2"/>
  <c r="E178" i="2"/>
  <c r="F178" i="2" s="1"/>
  <c r="K178" i="2" s="1"/>
  <c r="M178" i="2" l="1"/>
  <c r="G179" i="2"/>
  <c r="E179" i="2"/>
  <c r="F179" i="2" s="1"/>
  <c r="K179" i="2" s="1"/>
  <c r="M179" i="2" l="1"/>
  <c r="E180" i="2"/>
  <c r="F180" i="2" s="1"/>
  <c r="K180" i="2" s="1"/>
  <c r="G180" i="2"/>
  <c r="M180" i="2" l="1"/>
  <c r="G181" i="2"/>
  <c r="E181" i="2"/>
  <c r="F181" i="2" s="1"/>
  <c r="K181" i="2" s="1"/>
  <c r="M181" i="2" l="1"/>
  <c r="E182" i="2"/>
  <c r="F182" i="2" s="1"/>
  <c r="K182" i="2" s="1"/>
  <c r="G182" i="2"/>
  <c r="M182" i="2" l="1"/>
  <c r="E183" i="2"/>
  <c r="F183" i="2" s="1"/>
  <c r="K183" i="2" s="1"/>
  <c r="G183" i="2"/>
  <c r="M183" i="2" l="1"/>
  <c r="E184" i="2"/>
  <c r="F184" i="2" s="1"/>
  <c r="K184" i="2" s="1"/>
  <c r="G184" i="2"/>
  <c r="M184" i="2" l="1"/>
  <c r="G185" i="2"/>
  <c r="E185" i="2"/>
  <c r="F185" i="2" s="1"/>
  <c r="K185" i="2" s="1"/>
  <c r="M185" i="2" l="1"/>
  <c r="E186" i="2"/>
  <c r="F186" i="2" s="1"/>
  <c r="K186" i="2" s="1"/>
  <c r="G186" i="2"/>
  <c r="M186" i="2" l="1"/>
  <c r="E187" i="2"/>
  <c r="F187" i="2" s="1"/>
  <c r="K187" i="2" s="1"/>
  <c r="G187" i="2"/>
  <c r="M187" i="2" l="1"/>
  <c r="G188" i="2"/>
  <c r="E188" i="2"/>
  <c r="F188" i="2" s="1"/>
  <c r="K188" i="2" s="1"/>
  <c r="M188" i="2" l="1"/>
  <c r="G189" i="2"/>
  <c r="E189" i="2"/>
  <c r="F189" i="2" s="1"/>
  <c r="K189" i="2" s="1"/>
  <c r="M189" i="2" l="1"/>
  <c r="G190" i="2"/>
  <c r="E190" i="2"/>
  <c r="F190" i="2" s="1"/>
  <c r="K190" i="2" s="1"/>
  <c r="M190" i="2" l="1"/>
  <c r="G191" i="2"/>
  <c r="E191" i="2"/>
  <c r="F191" i="2" s="1"/>
  <c r="K191" i="2" s="1"/>
  <c r="M191" i="2" l="1"/>
  <c r="G192" i="2"/>
  <c r="E192" i="2"/>
  <c r="F192" i="2" s="1"/>
  <c r="K192" i="2" s="1"/>
  <c r="M192" i="2" l="1"/>
  <c r="E193" i="2"/>
  <c r="F193" i="2" s="1"/>
  <c r="K193" i="2" s="1"/>
  <c r="G193" i="2"/>
  <c r="M193" i="2" l="1"/>
  <c r="E194" i="2"/>
  <c r="F194" i="2" s="1"/>
  <c r="K194" i="2" s="1"/>
  <c r="G194" i="2"/>
  <c r="M194" i="2" l="1"/>
  <c r="E195" i="2"/>
  <c r="F195" i="2" s="1"/>
  <c r="K195" i="2" s="1"/>
  <c r="G195" i="2"/>
  <c r="M195" i="2" l="1"/>
  <c r="G196" i="2"/>
  <c r="E196" i="2"/>
  <c r="F196" i="2" s="1"/>
  <c r="K196" i="2" s="1"/>
  <c r="M196" i="2" l="1"/>
  <c r="E197" i="2"/>
  <c r="F197" i="2" s="1"/>
  <c r="K197" i="2" s="1"/>
  <c r="G197" i="2"/>
  <c r="M197" i="2" l="1"/>
  <c r="E198" i="2"/>
  <c r="F198" i="2" s="1"/>
  <c r="K198" i="2" s="1"/>
  <c r="G198" i="2"/>
  <c r="M198" i="2" l="1"/>
  <c r="G199" i="2"/>
  <c r="E199" i="2"/>
  <c r="F199" i="2" s="1"/>
  <c r="K199" i="2" s="1"/>
  <c r="M199" i="2" l="1"/>
  <c r="G200" i="2"/>
  <c r="E200" i="2"/>
  <c r="F200" i="2" s="1"/>
  <c r="K200" i="2" s="1"/>
  <c r="M200" i="2" l="1"/>
  <c r="G201" i="2"/>
  <c r="E201" i="2"/>
  <c r="F201" i="2" s="1"/>
  <c r="K201" i="2" s="1"/>
  <c r="M201" i="2" l="1"/>
  <c r="E202" i="2"/>
  <c r="F202" i="2" s="1"/>
  <c r="K202" i="2" s="1"/>
  <c r="G202" i="2"/>
  <c r="M202" i="2" l="1"/>
  <c r="E203" i="2"/>
  <c r="F203" i="2" s="1"/>
  <c r="K203" i="2" s="1"/>
  <c r="G203" i="2"/>
  <c r="M203" i="2" l="1"/>
  <c r="G204" i="2"/>
  <c r="E204" i="2"/>
  <c r="F204" i="2" s="1"/>
  <c r="K204" i="2" s="1"/>
  <c r="M204" i="2" l="1"/>
  <c r="E205" i="2"/>
  <c r="F205" i="2" s="1"/>
  <c r="K205" i="2" s="1"/>
  <c r="G205" i="2"/>
  <c r="M205" i="2" l="1"/>
  <c r="E206" i="2"/>
  <c r="F206" i="2" s="1"/>
  <c r="K206" i="2" s="1"/>
  <c r="G206" i="2"/>
  <c r="M206" i="2" l="1"/>
  <c r="G207" i="2"/>
  <c r="E207" i="2"/>
  <c r="F207" i="2" s="1"/>
  <c r="K207" i="2" s="1"/>
  <c r="M207" i="2" l="1"/>
  <c r="G208" i="2"/>
  <c r="E208" i="2"/>
  <c r="F208" i="2" s="1"/>
  <c r="K208" i="2" s="1"/>
  <c r="M208" i="2" l="1"/>
  <c r="E209" i="2"/>
  <c r="F209" i="2" s="1"/>
  <c r="K209" i="2" s="1"/>
  <c r="G209" i="2"/>
  <c r="M209" i="2" l="1"/>
  <c r="E210" i="2"/>
  <c r="F210" i="2" s="1"/>
  <c r="K210" i="2" s="1"/>
  <c r="G210" i="2"/>
  <c r="M210" i="2" l="1"/>
  <c r="G211" i="2"/>
  <c r="E211" i="2"/>
  <c r="F211" i="2" s="1"/>
  <c r="K211" i="2" s="1"/>
  <c r="M211" i="2" l="1"/>
  <c r="G212" i="2"/>
  <c r="E212" i="2"/>
  <c r="F212" i="2" s="1"/>
  <c r="K212" i="2" s="1"/>
  <c r="M212" i="2" l="1"/>
  <c r="E213" i="2"/>
  <c r="F213" i="2" s="1"/>
  <c r="K213" i="2" s="1"/>
  <c r="G213" i="2"/>
  <c r="M213" i="2" l="1"/>
  <c r="E214" i="2"/>
  <c r="F214" i="2" s="1"/>
  <c r="K214" i="2" s="1"/>
  <c r="G214" i="2"/>
  <c r="M214" i="2" l="1"/>
  <c r="E215" i="2"/>
  <c r="F215" i="2" s="1"/>
  <c r="K215" i="2" s="1"/>
  <c r="G215" i="2"/>
  <c r="M215" i="2" l="1"/>
  <c r="E216" i="2"/>
  <c r="F216" i="2" s="1"/>
  <c r="K216" i="2" s="1"/>
  <c r="G216" i="2"/>
  <c r="M216" i="2" l="1"/>
  <c r="E217" i="2"/>
  <c r="F217" i="2" s="1"/>
  <c r="K217" i="2" s="1"/>
  <c r="G217" i="2"/>
  <c r="M217" i="2" l="1"/>
  <c r="E218" i="2"/>
  <c r="F218" i="2" s="1"/>
  <c r="K218" i="2" s="1"/>
  <c r="G218" i="2"/>
  <c r="M218" i="2" l="1"/>
  <c r="E219" i="2"/>
  <c r="F219" i="2" s="1"/>
  <c r="K219" i="2" s="1"/>
  <c r="G219" i="2"/>
  <c r="M219" i="2" l="1"/>
  <c r="E220" i="2"/>
  <c r="F220" i="2" s="1"/>
  <c r="K220" i="2" s="1"/>
  <c r="G220" i="2"/>
  <c r="M220" i="2" l="1"/>
  <c r="G221" i="2"/>
  <c r="E221" i="2"/>
  <c r="F221" i="2" s="1"/>
  <c r="K221" i="2" s="1"/>
  <c r="M221" i="2" l="1"/>
  <c r="G222" i="2"/>
  <c r="E222" i="2"/>
  <c r="F222" i="2" s="1"/>
  <c r="K222" i="2" s="1"/>
  <c r="M222" i="2" l="1"/>
  <c r="G223" i="2"/>
  <c r="E223" i="2"/>
  <c r="F223" i="2" s="1"/>
  <c r="K223" i="2" s="1"/>
  <c r="M223" i="2" l="1"/>
  <c r="E224" i="2"/>
  <c r="F224" i="2" s="1"/>
  <c r="K224" i="2" s="1"/>
  <c r="G224" i="2"/>
  <c r="M224" i="2" l="1"/>
  <c r="G225" i="2"/>
  <c r="E225" i="2"/>
  <c r="F225" i="2" s="1"/>
  <c r="K225" i="2" s="1"/>
  <c r="M225" i="2" l="1"/>
  <c r="G226" i="2"/>
  <c r="E226" i="2"/>
  <c r="F226" i="2" s="1"/>
  <c r="K226" i="2" s="1"/>
  <c r="M226" i="2" l="1"/>
  <c r="E227" i="2"/>
  <c r="F227" i="2" s="1"/>
  <c r="K227" i="2" s="1"/>
  <c r="G227" i="2"/>
  <c r="M227" i="2" l="1"/>
  <c r="G228" i="2"/>
  <c r="E228" i="2"/>
  <c r="F228" i="2" s="1"/>
  <c r="K228" i="2" s="1"/>
  <c r="M228" i="2" l="1"/>
  <c r="G229" i="2"/>
  <c r="E229" i="2"/>
  <c r="F229" i="2" s="1"/>
  <c r="K229" i="2" s="1"/>
  <c r="M229" i="2" l="1"/>
  <c r="G230" i="2"/>
  <c r="E230" i="2"/>
  <c r="F230" i="2" s="1"/>
  <c r="K230" i="2" s="1"/>
  <c r="M230" i="2" l="1"/>
  <c r="G231" i="2"/>
  <c r="E231" i="2"/>
  <c r="F231" i="2" s="1"/>
  <c r="K231" i="2" s="1"/>
  <c r="M231" i="2" l="1"/>
  <c r="G232" i="2"/>
  <c r="E232" i="2"/>
  <c r="F232" i="2" s="1"/>
  <c r="K232" i="2" s="1"/>
  <c r="M232" i="2" l="1"/>
  <c r="E233" i="2"/>
  <c r="F233" i="2" s="1"/>
  <c r="K233" i="2" s="1"/>
  <c r="G233" i="2"/>
  <c r="M233" i="2" l="1"/>
  <c r="E234" i="2"/>
  <c r="F234" i="2" s="1"/>
  <c r="K234" i="2" s="1"/>
  <c r="G234" i="2"/>
  <c r="M234" i="2" l="1"/>
  <c r="G235" i="2"/>
  <c r="E235" i="2"/>
  <c r="F235" i="2" s="1"/>
  <c r="K235" i="2" s="1"/>
  <c r="M235" i="2" l="1"/>
  <c r="G236" i="2"/>
  <c r="E236" i="2"/>
  <c r="F236" i="2" s="1"/>
  <c r="K236" i="2" s="1"/>
  <c r="M236" i="2" l="1"/>
  <c r="E237" i="2"/>
  <c r="F237" i="2" s="1"/>
  <c r="K237" i="2" s="1"/>
  <c r="G237" i="2"/>
  <c r="M237" i="2" l="1"/>
  <c r="G238" i="2"/>
  <c r="E238" i="2"/>
  <c r="F238" i="2" s="1"/>
  <c r="K238" i="2" s="1"/>
  <c r="M238" i="2" l="1"/>
  <c r="G239" i="2"/>
  <c r="E239" i="2"/>
  <c r="F239" i="2" s="1"/>
  <c r="K239" i="2" s="1"/>
  <c r="M239" i="2" l="1"/>
  <c r="G240" i="2"/>
  <c r="E240" i="2"/>
  <c r="F240" i="2" s="1"/>
  <c r="K240" i="2" s="1"/>
  <c r="M240" i="2" l="1"/>
  <c r="G241" i="2"/>
  <c r="E241" i="2"/>
  <c r="F241" i="2" s="1"/>
  <c r="K241" i="2" s="1"/>
  <c r="M241" i="2" l="1"/>
  <c r="G242" i="2"/>
  <c r="E242" i="2"/>
  <c r="F242" i="2" s="1"/>
  <c r="K242" i="2" s="1"/>
  <c r="M242" i="2" l="1"/>
  <c r="G243" i="2"/>
  <c r="E243" i="2"/>
  <c r="F243" i="2" s="1"/>
  <c r="K243" i="2" s="1"/>
  <c r="M243" i="2" l="1"/>
  <c r="G244" i="2"/>
  <c r="E244" i="2"/>
  <c r="F244" i="2" s="1"/>
  <c r="K244" i="2" s="1"/>
  <c r="M244" i="2" l="1"/>
  <c r="G245" i="2"/>
  <c r="E245" i="2"/>
  <c r="F245" i="2" s="1"/>
  <c r="K245" i="2" s="1"/>
  <c r="M245" i="2" l="1"/>
  <c r="E246" i="2"/>
  <c r="F246" i="2" s="1"/>
  <c r="K246" i="2" s="1"/>
  <c r="G246" i="2"/>
  <c r="M246" i="2" l="1"/>
  <c r="E247" i="2"/>
  <c r="F247" i="2" s="1"/>
  <c r="K247" i="2" s="1"/>
  <c r="G247" i="2"/>
  <c r="M247" i="2" l="1"/>
  <c r="E248" i="2"/>
  <c r="F248" i="2" s="1"/>
  <c r="K248" i="2" s="1"/>
  <c r="G248" i="2"/>
  <c r="M248" i="2" l="1"/>
  <c r="G249" i="2"/>
  <c r="E249" i="2"/>
  <c r="F249" i="2" s="1"/>
  <c r="K249" i="2" s="1"/>
  <c r="M249" i="2" l="1"/>
  <c r="G250" i="2"/>
  <c r="E250" i="2"/>
  <c r="F250" i="2" s="1"/>
  <c r="K250" i="2" s="1"/>
  <c r="M250" i="2" l="1"/>
  <c r="E251" i="2"/>
  <c r="F251" i="2" s="1"/>
  <c r="K251" i="2" s="1"/>
  <c r="G251" i="2"/>
  <c r="M251" i="2" l="1"/>
  <c r="G252" i="2"/>
  <c r="E252" i="2"/>
  <c r="F252" i="2" s="1"/>
  <c r="K252" i="2" s="1"/>
  <c r="M252" i="2" l="1"/>
  <c r="G253" i="2"/>
  <c r="E253" i="2"/>
  <c r="F253" i="2" s="1"/>
  <c r="K253" i="2" s="1"/>
  <c r="M253" i="2" l="1"/>
  <c r="G254" i="2"/>
  <c r="E254" i="2"/>
  <c r="F254" i="2" s="1"/>
  <c r="K254" i="2" s="1"/>
  <c r="M254" i="2" l="1"/>
  <c r="E255" i="2"/>
  <c r="F255" i="2" s="1"/>
  <c r="K255" i="2" s="1"/>
  <c r="G255" i="2"/>
  <c r="M255" i="2" l="1"/>
  <c r="E256" i="2"/>
  <c r="F256" i="2" s="1"/>
  <c r="K256" i="2" s="1"/>
  <c r="G256" i="2"/>
  <c r="M256" i="2" l="1"/>
  <c r="G257" i="2"/>
  <c r="E257" i="2"/>
  <c r="F257" i="2" s="1"/>
  <c r="K257" i="2" s="1"/>
  <c r="M257" i="2" l="1"/>
  <c r="G258" i="2"/>
  <c r="E258" i="2"/>
  <c r="F258" i="2" s="1"/>
  <c r="K258" i="2" s="1"/>
  <c r="M258" i="2" l="1"/>
  <c r="G259" i="2"/>
  <c r="E259" i="2"/>
  <c r="F259" i="2" s="1"/>
  <c r="K259" i="2" s="1"/>
  <c r="M259" i="2" l="1"/>
  <c r="E260" i="2"/>
  <c r="F260" i="2" s="1"/>
  <c r="K260" i="2" s="1"/>
  <c r="G260" i="2"/>
  <c r="M260" i="2" l="1"/>
  <c r="G261" i="2"/>
  <c r="E261" i="2"/>
  <c r="F261" i="2" s="1"/>
  <c r="K261" i="2" s="1"/>
  <c r="M261" i="2" l="1"/>
  <c r="G262" i="2"/>
  <c r="E262" i="2"/>
  <c r="F262" i="2" s="1"/>
  <c r="K262" i="2" s="1"/>
  <c r="M262" i="2" l="1"/>
  <c r="E263" i="2"/>
  <c r="F263" i="2" s="1"/>
  <c r="K263" i="2" s="1"/>
  <c r="G263" i="2"/>
  <c r="M263" i="2" l="1"/>
  <c r="E264" i="2"/>
  <c r="F264" i="2" s="1"/>
  <c r="K264" i="2" s="1"/>
  <c r="G264" i="2"/>
  <c r="M264" i="2" l="1"/>
  <c r="G265" i="2"/>
  <c r="E265" i="2"/>
  <c r="F265" i="2" s="1"/>
  <c r="K265" i="2" s="1"/>
  <c r="M265" i="2" l="1"/>
  <c r="G266" i="2"/>
  <c r="E266" i="2"/>
  <c r="F266" i="2" s="1"/>
  <c r="K266" i="2" s="1"/>
  <c r="M266" i="2" l="1"/>
  <c r="G267" i="2"/>
  <c r="E267" i="2"/>
  <c r="F267" i="2" s="1"/>
  <c r="K267" i="2" s="1"/>
  <c r="M267" i="2" l="1"/>
  <c r="G268" i="2"/>
  <c r="E268" i="2"/>
  <c r="F268" i="2" s="1"/>
  <c r="K268" i="2" s="1"/>
  <c r="M268" i="2" l="1"/>
  <c r="E269" i="2"/>
  <c r="F269" i="2" s="1"/>
  <c r="K269" i="2" s="1"/>
  <c r="G269" i="2"/>
  <c r="M269" i="2" l="1"/>
  <c r="G270" i="2"/>
  <c r="E270" i="2"/>
  <c r="F270" i="2" s="1"/>
  <c r="K270" i="2" s="1"/>
  <c r="M270" i="2" l="1"/>
  <c r="G271" i="2"/>
  <c r="E271" i="2"/>
  <c r="F271" i="2" s="1"/>
  <c r="K271" i="2" s="1"/>
  <c r="M271" i="2" l="1"/>
  <c r="G272" i="2"/>
  <c r="E272" i="2"/>
  <c r="F272" i="2" s="1"/>
  <c r="K272" i="2" s="1"/>
  <c r="M272" i="2" l="1"/>
  <c r="E273" i="2"/>
  <c r="F273" i="2" s="1"/>
  <c r="K273" i="2" s="1"/>
  <c r="G273" i="2"/>
  <c r="M273" i="2" l="1"/>
  <c r="G274" i="2"/>
  <c r="E274" i="2"/>
  <c r="F274" i="2" s="1"/>
  <c r="K274" i="2" s="1"/>
  <c r="M274" i="2" l="1"/>
  <c r="E275" i="2"/>
  <c r="F275" i="2" s="1"/>
  <c r="K275" i="2" s="1"/>
  <c r="G275" i="2"/>
  <c r="M275" i="2" l="1"/>
  <c r="G276" i="2"/>
  <c r="E276" i="2"/>
  <c r="F276" i="2" s="1"/>
  <c r="K276" i="2" s="1"/>
  <c r="M276" i="2" l="1"/>
  <c r="G277" i="2"/>
  <c r="E277" i="2"/>
  <c r="F277" i="2" s="1"/>
  <c r="K277" i="2" s="1"/>
  <c r="M277" i="2" l="1"/>
  <c r="G278" i="2"/>
  <c r="E278" i="2"/>
  <c r="F278" i="2" s="1"/>
  <c r="K278" i="2" s="1"/>
  <c r="M278" i="2" l="1"/>
  <c r="E279" i="2"/>
  <c r="F279" i="2" s="1"/>
  <c r="K279" i="2" s="1"/>
  <c r="G279" i="2"/>
  <c r="M279" i="2" l="1"/>
  <c r="G280" i="2"/>
  <c r="E280" i="2"/>
  <c r="F280" i="2" s="1"/>
  <c r="K280" i="2" s="1"/>
  <c r="M280" i="2" l="1"/>
  <c r="E281" i="2"/>
  <c r="F281" i="2" s="1"/>
  <c r="K281" i="2" s="1"/>
  <c r="G281" i="2"/>
  <c r="M281" i="2" l="1"/>
  <c r="G282" i="2"/>
  <c r="E282" i="2"/>
  <c r="F282" i="2" s="1"/>
  <c r="K282" i="2" s="1"/>
  <c r="M282" i="2" l="1"/>
  <c r="E283" i="2"/>
  <c r="F283" i="2" s="1"/>
  <c r="K283" i="2" s="1"/>
  <c r="G283" i="2"/>
  <c r="M283" i="2" l="1"/>
  <c r="G284" i="2"/>
  <c r="E284" i="2"/>
  <c r="F284" i="2" s="1"/>
  <c r="K284" i="2" s="1"/>
  <c r="M284" i="2" l="1"/>
  <c r="G285" i="2"/>
  <c r="E285" i="2"/>
  <c r="F285" i="2" s="1"/>
  <c r="K285" i="2" s="1"/>
  <c r="M285" i="2" l="1"/>
  <c r="G286" i="2"/>
  <c r="E286" i="2"/>
  <c r="F286" i="2" s="1"/>
  <c r="K286" i="2" s="1"/>
  <c r="M286" i="2" l="1"/>
  <c r="G287" i="2"/>
  <c r="E287" i="2"/>
  <c r="F287" i="2" s="1"/>
  <c r="K287" i="2" s="1"/>
  <c r="M287" i="2" l="1"/>
  <c r="G288" i="2"/>
  <c r="E288" i="2"/>
  <c r="F288" i="2" s="1"/>
  <c r="K288" i="2" s="1"/>
  <c r="M288" i="2" l="1"/>
  <c r="G289" i="2"/>
  <c r="E289" i="2"/>
  <c r="F289" i="2" s="1"/>
  <c r="K289" i="2" s="1"/>
  <c r="M289" i="2" l="1"/>
  <c r="G290" i="2"/>
  <c r="E290" i="2"/>
  <c r="F290" i="2" s="1"/>
  <c r="K290" i="2" s="1"/>
  <c r="M290" i="2" l="1"/>
  <c r="G291" i="2"/>
  <c r="E291" i="2"/>
  <c r="F291" i="2" s="1"/>
  <c r="K291" i="2" s="1"/>
  <c r="M291" i="2" l="1"/>
  <c r="G292" i="2"/>
  <c r="E292" i="2"/>
  <c r="F292" i="2" s="1"/>
  <c r="K292" i="2" s="1"/>
  <c r="M292" i="2" l="1"/>
  <c r="G293" i="2"/>
  <c r="E293" i="2"/>
  <c r="F293" i="2" s="1"/>
  <c r="K293" i="2" s="1"/>
  <c r="M293" i="2" l="1"/>
  <c r="G294" i="2"/>
  <c r="E294" i="2"/>
  <c r="F294" i="2" s="1"/>
  <c r="K294" i="2" s="1"/>
  <c r="M294" i="2" l="1"/>
  <c r="E295" i="2"/>
  <c r="F295" i="2" s="1"/>
  <c r="K295" i="2" s="1"/>
  <c r="G295" i="2"/>
  <c r="M295" i="2" l="1"/>
  <c r="E296" i="2"/>
  <c r="F296" i="2" s="1"/>
  <c r="K296" i="2" s="1"/>
  <c r="G296" i="2"/>
  <c r="M296" i="2" l="1"/>
  <c r="E297" i="2"/>
  <c r="F297" i="2" s="1"/>
  <c r="K297" i="2" s="1"/>
  <c r="G297" i="2"/>
  <c r="M297" i="2" l="1"/>
  <c r="G298" i="2"/>
  <c r="E298" i="2"/>
  <c r="F298" i="2" s="1"/>
  <c r="K298" i="2" s="1"/>
  <c r="M298" i="2" l="1"/>
  <c r="G299" i="2"/>
  <c r="E299" i="2"/>
  <c r="F299" i="2" s="1"/>
  <c r="K299" i="2" s="1"/>
  <c r="M299" i="2" l="1"/>
  <c r="G300" i="2"/>
  <c r="E300" i="2"/>
  <c r="F300" i="2" s="1"/>
  <c r="K300" i="2" s="1"/>
  <c r="M300" i="2" l="1"/>
  <c r="G301" i="2"/>
  <c r="E301" i="2"/>
  <c r="F301" i="2" s="1"/>
  <c r="K301" i="2" s="1"/>
  <c r="M301" i="2" l="1"/>
  <c r="G302" i="2"/>
  <c r="E302" i="2"/>
  <c r="F302" i="2" s="1"/>
  <c r="K302" i="2" s="1"/>
  <c r="M302" i="2" l="1"/>
  <c r="G303" i="2"/>
  <c r="E303" i="2"/>
  <c r="F303" i="2" s="1"/>
  <c r="K303" i="2" s="1"/>
  <c r="M303" i="2" l="1"/>
  <c r="G304" i="2"/>
  <c r="E304" i="2"/>
  <c r="F304" i="2" s="1"/>
  <c r="K304" i="2" s="1"/>
  <c r="M304" i="2" l="1"/>
  <c r="G305" i="2"/>
  <c r="E305" i="2"/>
  <c r="F305" i="2" s="1"/>
  <c r="K305" i="2" s="1"/>
  <c r="M305" i="2" l="1"/>
  <c r="G306" i="2"/>
  <c r="E306" i="2"/>
  <c r="F306" i="2" s="1"/>
  <c r="K306" i="2" s="1"/>
  <c r="M306" i="2" l="1"/>
  <c r="G307" i="2"/>
  <c r="E307" i="2"/>
  <c r="F307" i="2" s="1"/>
  <c r="K307" i="2" s="1"/>
  <c r="M307" i="2" l="1"/>
  <c r="E308" i="2"/>
  <c r="F308" i="2" s="1"/>
  <c r="K308" i="2" s="1"/>
  <c r="G308" i="2"/>
  <c r="M308" i="2" l="1"/>
  <c r="E309" i="2"/>
  <c r="F309" i="2" s="1"/>
  <c r="K309" i="2" s="1"/>
  <c r="G309" i="2"/>
  <c r="M309" i="2" l="1"/>
  <c r="G310" i="2"/>
  <c r="E310" i="2"/>
  <c r="F310" i="2" s="1"/>
  <c r="K310" i="2" s="1"/>
  <c r="M310" i="2" l="1"/>
  <c r="E311" i="2"/>
  <c r="F311" i="2" s="1"/>
  <c r="K311" i="2" s="1"/>
  <c r="G311" i="2"/>
  <c r="M311" i="2" l="1"/>
  <c r="G312" i="2"/>
  <c r="E312" i="2"/>
  <c r="F312" i="2" s="1"/>
  <c r="K312" i="2" s="1"/>
  <c r="M312" i="2" l="1"/>
  <c r="E313" i="2"/>
  <c r="F313" i="2" s="1"/>
  <c r="K313" i="2" s="1"/>
  <c r="G313" i="2"/>
  <c r="M313" i="2" l="1"/>
  <c r="G314" i="2"/>
  <c r="E314" i="2"/>
  <c r="F314" i="2" s="1"/>
  <c r="K314" i="2" s="1"/>
  <c r="M314" i="2" l="1"/>
  <c r="G315" i="2"/>
  <c r="E315" i="2"/>
  <c r="F315" i="2" s="1"/>
  <c r="K315" i="2" s="1"/>
  <c r="M315" i="2" l="1"/>
  <c r="G316" i="2"/>
  <c r="E316" i="2"/>
  <c r="F316" i="2" s="1"/>
  <c r="K316" i="2" s="1"/>
  <c r="M316" i="2" l="1"/>
  <c r="G317" i="2"/>
  <c r="E317" i="2"/>
  <c r="F317" i="2" s="1"/>
  <c r="K317" i="2" s="1"/>
  <c r="M317" i="2" l="1"/>
  <c r="G318" i="2"/>
  <c r="E318" i="2"/>
  <c r="F318" i="2" s="1"/>
  <c r="K318" i="2" s="1"/>
  <c r="M318" i="2" l="1"/>
  <c r="G319" i="2"/>
  <c r="E319" i="2"/>
  <c r="F319" i="2" s="1"/>
  <c r="K319" i="2" s="1"/>
  <c r="M319" i="2" l="1"/>
  <c r="G320" i="2"/>
  <c r="E320" i="2"/>
  <c r="F320" i="2" s="1"/>
  <c r="K320" i="2" s="1"/>
  <c r="M320" i="2" l="1"/>
  <c r="G321" i="2"/>
  <c r="E321" i="2"/>
  <c r="F321" i="2" s="1"/>
  <c r="K321" i="2" s="1"/>
  <c r="M321" i="2" l="1"/>
  <c r="E322" i="2"/>
  <c r="F322" i="2" s="1"/>
  <c r="K322" i="2" s="1"/>
  <c r="G322" i="2"/>
  <c r="M322" i="2" l="1"/>
  <c r="G323" i="2"/>
  <c r="E323" i="2"/>
  <c r="F323" i="2" s="1"/>
  <c r="K323" i="2" s="1"/>
  <c r="M323" i="2" l="1"/>
  <c r="G324" i="2"/>
  <c r="E324" i="2"/>
  <c r="F324" i="2" s="1"/>
  <c r="K324" i="2" s="1"/>
  <c r="M324" i="2" l="1"/>
  <c r="G325" i="2"/>
  <c r="E325" i="2"/>
  <c r="F325" i="2" s="1"/>
  <c r="K325" i="2" s="1"/>
  <c r="M325" i="2" l="1"/>
  <c r="G326" i="2"/>
  <c r="E326" i="2"/>
  <c r="F326" i="2" s="1"/>
  <c r="K326" i="2" s="1"/>
  <c r="M326" i="2" l="1"/>
  <c r="G327" i="2"/>
  <c r="E327" i="2"/>
  <c r="F327" i="2" s="1"/>
  <c r="K327" i="2" s="1"/>
  <c r="M327" i="2" l="1"/>
  <c r="G328" i="2"/>
  <c r="E328" i="2"/>
  <c r="F328" i="2" s="1"/>
  <c r="K328" i="2" s="1"/>
  <c r="M328" i="2" l="1"/>
  <c r="E329" i="2"/>
  <c r="F329" i="2" s="1"/>
  <c r="K329" i="2" s="1"/>
  <c r="G329" i="2"/>
  <c r="M329" i="2" l="1"/>
  <c r="G330" i="2"/>
  <c r="E330" i="2"/>
  <c r="F330" i="2" s="1"/>
  <c r="K330" i="2" s="1"/>
  <c r="M330" i="2" l="1"/>
  <c r="E331" i="2"/>
  <c r="F331" i="2" s="1"/>
  <c r="K331" i="2" s="1"/>
  <c r="G331" i="2"/>
  <c r="M331" i="2" l="1"/>
  <c r="G332" i="2"/>
  <c r="E332" i="2"/>
  <c r="F332" i="2" s="1"/>
  <c r="K332" i="2" s="1"/>
  <c r="M332" i="2" l="1"/>
  <c r="G333" i="2"/>
  <c r="E333" i="2"/>
  <c r="F333" i="2" s="1"/>
  <c r="K333" i="2" s="1"/>
  <c r="M333" i="2" l="1"/>
  <c r="G334" i="2"/>
  <c r="E334" i="2"/>
  <c r="F334" i="2" s="1"/>
  <c r="K334" i="2" s="1"/>
  <c r="M334" i="2" l="1"/>
  <c r="G335" i="2"/>
  <c r="E335" i="2"/>
  <c r="F335" i="2" s="1"/>
  <c r="K335" i="2" s="1"/>
  <c r="M335" i="2" l="1"/>
  <c r="G336" i="2"/>
  <c r="E336" i="2"/>
  <c r="F336" i="2" s="1"/>
  <c r="K336" i="2" s="1"/>
  <c r="M336" i="2" l="1"/>
  <c r="G337" i="2"/>
  <c r="E337" i="2"/>
  <c r="F337" i="2" s="1"/>
  <c r="K337" i="2" s="1"/>
  <c r="M337" i="2" l="1"/>
  <c r="E338" i="2"/>
  <c r="F338" i="2" s="1"/>
  <c r="K338" i="2" s="1"/>
  <c r="G338" i="2"/>
  <c r="M338" i="2" l="1"/>
  <c r="G339" i="2"/>
  <c r="E339" i="2"/>
  <c r="F339" i="2" s="1"/>
  <c r="K339" i="2" s="1"/>
  <c r="M339" i="2" l="1"/>
  <c r="E340" i="2"/>
  <c r="F340" i="2" s="1"/>
  <c r="K340" i="2" s="1"/>
  <c r="G340" i="2"/>
  <c r="M340" i="2" l="1"/>
  <c r="G341" i="2"/>
  <c r="E341" i="2"/>
  <c r="F341" i="2" s="1"/>
  <c r="K341" i="2" s="1"/>
  <c r="M341" i="2" l="1"/>
  <c r="E342" i="2"/>
  <c r="F342" i="2" s="1"/>
  <c r="K342" i="2" s="1"/>
  <c r="G342" i="2"/>
  <c r="M342" i="2" l="1"/>
  <c r="E343" i="2"/>
  <c r="F343" i="2" s="1"/>
  <c r="K343" i="2" s="1"/>
  <c r="G343" i="2"/>
  <c r="M343" i="2" l="1"/>
  <c r="E344" i="2"/>
  <c r="F344" i="2" s="1"/>
  <c r="K344" i="2" s="1"/>
  <c r="G344" i="2"/>
  <c r="M344" i="2" l="1"/>
  <c r="E345" i="2"/>
  <c r="F345" i="2" s="1"/>
  <c r="K345" i="2" s="1"/>
  <c r="G345" i="2"/>
  <c r="M345" i="2" l="1"/>
  <c r="G346" i="2"/>
  <c r="E346" i="2"/>
  <c r="F346" i="2" s="1"/>
  <c r="K346" i="2" s="1"/>
  <c r="M346" i="2" l="1"/>
  <c r="G347" i="2"/>
  <c r="E347" i="2"/>
  <c r="F347" i="2" s="1"/>
  <c r="K347" i="2" s="1"/>
  <c r="M347" i="2" l="1"/>
  <c r="E348" i="2"/>
  <c r="F348" i="2" s="1"/>
  <c r="K348" i="2" s="1"/>
  <c r="G348" i="2"/>
  <c r="M348" i="2" l="1"/>
  <c r="G349" i="2"/>
  <c r="E349" i="2"/>
  <c r="F349" i="2" s="1"/>
  <c r="K349" i="2" s="1"/>
  <c r="M349" i="2" l="1"/>
  <c r="G350" i="2"/>
  <c r="E350" i="2"/>
  <c r="F350" i="2" s="1"/>
  <c r="K350" i="2" s="1"/>
  <c r="M350" i="2" l="1"/>
  <c r="G351" i="2"/>
  <c r="E351" i="2"/>
  <c r="F351" i="2" s="1"/>
  <c r="K351" i="2" s="1"/>
  <c r="M351" i="2" l="1"/>
  <c r="E352" i="2"/>
  <c r="F352" i="2" s="1"/>
  <c r="K352" i="2" s="1"/>
  <c r="G352" i="2"/>
  <c r="M352" i="2" l="1"/>
  <c r="G353" i="2"/>
  <c r="E353" i="2"/>
  <c r="F353" i="2" s="1"/>
  <c r="K353" i="2" s="1"/>
  <c r="M353" i="2" l="1"/>
  <c r="E354" i="2"/>
  <c r="F354" i="2" s="1"/>
  <c r="K354" i="2" s="1"/>
  <c r="G354" i="2"/>
  <c r="M354" i="2" l="1"/>
  <c r="G355" i="2"/>
  <c r="E355" i="2"/>
  <c r="F355" i="2" s="1"/>
  <c r="K355" i="2" s="1"/>
  <c r="M355" i="2" l="1"/>
  <c r="E356" i="2"/>
  <c r="F356" i="2" s="1"/>
  <c r="K356" i="2" s="1"/>
  <c r="G356" i="2"/>
  <c r="M356" i="2" l="1"/>
  <c r="E357" i="2"/>
  <c r="F357" i="2" s="1"/>
  <c r="K357" i="2" s="1"/>
  <c r="G357" i="2"/>
  <c r="M357" i="2" l="1"/>
  <c r="G358" i="2"/>
  <c r="E358" i="2"/>
  <c r="F358" i="2" s="1"/>
  <c r="K358" i="2" s="1"/>
  <c r="M358" i="2" l="1"/>
  <c r="E359" i="2"/>
  <c r="F359" i="2" s="1"/>
  <c r="K359" i="2" s="1"/>
  <c r="G359" i="2"/>
  <c r="M359" i="2" l="1"/>
  <c r="G360" i="2"/>
  <c r="E360" i="2"/>
  <c r="F360" i="2" s="1"/>
  <c r="K360" i="2" s="1"/>
  <c r="M360" i="2" l="1"/>
  <c r="G361" i="2"/>
  <c r="E361" i="2"/>
  <c r="F361" i="2" s="1"/>
  <c r="K361" i="2" s="1"/>
  <c r="M361" i="2" l="1"/>
  <c r="E362" i="2"/>
  <c r="F362" i="2" s="1"/>
  <c r="K362" i="2" s="1"/>
  <c r="G362" i="2"/>
  <c r="M362" i="2" l="1"/>
  <c r="G363" i="2"/>
  <c r="E363" i="2"/>
  <c r="F363" i="2" s="1"/>
  <c r="K363" i="2" s="1"/>
  <c r="M363" i="2" l="1"/>
  <c r="E364" i="2"/>
  <c r="F364" i="2" s="1"/>
  <c r="K364" i="2" s="1"/>
  <c r="G364" i="2"/>
  <c r="M364" i="2" l="1"/>
  <c r="G365" i="2"/>
  <c r="E365" i="2"/>
  <c r="F365" i="2" s="1"/>
  <c r="K365" i="2" s="1"/>
  <c r="M365" i="2" l="1"/>
  <c r="G366" i="2"/>
  <c r="E366" i="2"/>
  <c r="F366" i="2" s="1"/>
  <c r="K366" i="2" s="1"/>
  <c r="M366" i="2" l="1"/>
  <c r="G367" i="2"/>
  <c r="E367" i="2"/>
  <c r="F367" i="2" s="1"/>
  <c r="K367" i="2" s="1"/>
  <c r="M367" i="2" l="1"/>
  <c r="E368" i="2"/>
  <c r="F368" i="2" s="1"/>
  <c r="K368" i="2" s="1"/>
  <c r="G368" i="2"/>
  <c r="M368" i="2" l="1"/>
  <c r="E369" i="2"/>
  <c r="F369" i="2" s="1"/>
  <c r="K369" i="2" s="1"/>
  <c r="G369" i="2"/>
  <c r="M369" i="2" l="1"/>
  <c r="G370" i="2"/>
  <c r="E370" i="2"/>
  <c r="F370" i="2" s="1"/>
  <c r="K370" i="2" s="1"/>
  <c r="M370" i="2" l="1"/>
  <c r="G371" i="2"/>
  <c r="E371" i="2"/>
  <c r="F371" i="2" s="1"/>
  <c r="K371" i="2" s="1"/>
  <c r="M371" i="2" l="1"/>
  <c r="E372" i="2"/>
  <c r="F372" i="2" s="1"/>
  <c r="K372" i="2" s="1"/>
  <c r="G372" i="2"/>
  <c r="M372" i="2" l="1"/>
  <c r="G373" i="2"/>
  <c r="E373" i="2"/>
  <c r="F373" i="2" s="1"/>
  <c r="K373" i="2" s="1"/>
  <c r="M373" i="2" l="1"/>
  <c r="E374" i="2"/>
  <c r="F374" i="2" s="1"/>
  <c r="K374" i="2" s="1"/>
  <c r="G374" i="2"/>
  <c r="M374" i="2" l="1"/>
  <c r="E375" i="2"/>
  <c r="F375" i="2" s="1"/>
  <c r="K375" i="2" s="1"/>
  <c r="G375" i="2"/>
  <c r="M375" i="2" l="1"/>
  <c r="G376" i="2"/>
  <c r="E376" i="2"/>
  <c r="F376" i="2" s="1"/>
  <c r="K376" i="2" s="1"/>
  <c r="M376" i="2" l="1"/>
  <c r="E377" i="2"/>
  <c r="F377" i="2" s="1"/>
  <c r="K377" i="2" s="1"/>
  <c r="G377" i="2"/>
  <c r="M377" i="2" l="1"/>
  <c r="E378" i="2"/>
  <c r="F378" i="2" s="1"/>
  <c r="K378" i="2" s="1"/>
  <c r="G378" i="2"/>
  <c r="M378" i="2" l="1"/>
  <c r="G379" i="2"/>
  <c r="E379" i="2"/>
  <c r="F379" i="2" s="1"/>
  <c r="K379" i="2" s="1"/>
  <c r="M379" i="2" l="1"/>
  <c r="G380" i="2"/>
  <c r="E380" i="2"/>
  <c r="F380" i="2" s="1"/>
  <c r="K380" i="2" s="1"/>
  <c r="M380" i="2" l="1"/>
  <c r="E381" i="2"/>
  <c r="F381" i="2" s="1"/>
  <c r="K381" i="2" s="1"/>
  <c r="G381" i="2"/>
  <c r="M381" i="2" l="1"/>
  <c r="E382" i="2"/>
  <c r="F382" i="2" s="1"/>
  <c r="K382" i="2" s="1"/>
  <c r="G382" i="2"/>
  <c r="M382" i="2" l="1"/>
  <c r="G383" i="2"/>
  <c r="E383" i="2"/>
  <c r="F383" i="2" s="1"/>
  <c r="K383" i="2" s="1"/>
  <c r="M383" i="2" l="1"/>
  <c r="E384" i="2"/>
  <c r="F384" i="2" s="1"/>
  <c r="K384" i="2" s="1"/>
  <c r="G384" i="2"/>
  <c r="M384" i="2" l="1"/>
  <c r="E385" i="2"/>
  <c r="F385" i="2" s="1"/>
  <c r="K385" i="2" s="1"/>
  <c r="G385" i="2"/>
  <c r="M385" i="2" l="1"/>
  <c r="G386" i="2"/>
  <c r="E386" i="2"/>
  <c r="F386" i="2" s="1"/>
  <c r="K386" i="2" s="1"/>
  <c r="M386" i="2" l="1"/>
  <c r="G387" i="2"/>
  <c r="E387" i="2"/>
  <c r="F387" i="2" s="1"/>
  <c r="K387" i="2" s="1"/>
  <c r="M387" i="2" l="1"/>
  <c r="G388" i="2"/>
  <c r="E388" i="2"/>
  <c r="F388" i="2" s="1"/>
  <c r="K388" i="2" s="1"/>
  <c r="M388" i="2" l="1"/>
  <c r="G389" i="2"/>
  <c r="E389" i="2"/>
  <c r="F389" i="2" s="1"/>
  <c r="K389" i="2" s="1"/>
  <c r="M389" i="2" l="1"/>
  <c r="G390" i="2"/>
  <c r="E390" i="2"/>
  <c r="F390" i="2" s="1"/>
  <c r="K390" i="2" s="1"/>
  <c r="M390" i="2" l="1"/>
  <c r="E391" i="2"/>
  <c r="F391" i="2" s="1"/>
  <c r="K391" i="2" s="1"/>
  <c r="G391" i="2"/>
  <c r="M391" i="2" l="1"/>
  <c r="E392" i="2"/>
  <c r="F392" i="2" s="1"/>
  <c r="K392" i="2" s="1"/>
  <c r="G392" i="2"/>
  <c r="M392" i="2" l="1"/>
  <c r="G393" i="2"/>
  <c r="E393" i="2"/>
  <c r="F393" i="2" s="1"/>
  <c r="K393" i="2" s="1"/>
  <c r="M393" i="2" l="1"/>
  <c r="E394" i="2"/>
  <c r="F394" i="2" s="1"/>
  <c r="K394" i="2" s="1"/>
  <c r="G394" i="2"/>
  <c r="M394" i="2" l="1"/>
  <c r="E395" i="2"/>
  <c r="F395" i="2" s="1"/>
  <c r="K395" i="2" s="1"/>
  <c r="G395" i="2"/>
  <c r="M395" i="2" l="1"/>
  <c r="G396" i="2"/>
  <c r="E396" i="2"/>
  <c r="F396" i="2" s="1"/>
  <c r="K396" i="2" s="1"/>
  <c r="M396" i="2" l="1"/>
  <c r="G397" i="2"/>
  <c r="E397" i="2"/>
  <c r="F397" i="2" s="1"/>
  <c r="K397" i="2" s="1"/>
  <c r="M397" i="2" l="1"/>
  <c r="G398" i="2"/>
  <c r="E398" i="2"/>
  <c r="F398" i="2" s="1"/>
  <c r="K398" i="2" s="1"/>
  <c r="M398" i="2" l="1"/>
  <c r="E399" i="2"/>
  <c r="F399" i="2" s="1"/>
  <c r="K399" i="2" s="1"/>
  <c r="G399" i="2"/>
  <c r="M399" i="2" l="1"/>
  <c r="E400" i="2"/>
  <c r="F400" i="2" s="1"/>
  <c r="K400" i="2" s="1"/>
  <c r="G400" i="2"/>
  <c r="M400" i="2" l="1"/>
  <c r="G401" i="2"/>
  <c r="E401" i="2"/>
  <c r="F401" i="2" s="1"/>
  <c r="K401" i="2" s="1"/>
  <c r="M401" i="2" l="1"/>
  <c r="G402" i="2"/>
  <c r="E402" i="2"/>
  <c r="F402" i="2" s="1"/>
  <c r="K402" i="2" s="1"/>
  <c r="M402" i="2" l="1"/>
  <c r="E403" i="2"/>
  <c r="F403" i="2" s="1"/>
  <c r="K403" i="2" s="1"/>
  <c r="G403" i="2"/>
  <c r="M403" i="2" l="1"/>
  <c r="E404" i="2"/>
  <c r="F404" i="2" s="1"/>
  <c r="K404" i="2" s="1"/>
  <c r="G404" i="2"/>
  <c r="M404" i="2" l="1"/>
  <c r="G405" i="2"/>
  <c r="E405" i="2"/>
  <c r="F405" i="2" s="1"/>
  <c r="K405" i="2" s="1"/>
  <c r="M405" i="2" l="1"/>
  <c r="G406" i="2"/>
  <c r="E406" i="2"/>
  <c r="F406" i="2" s="1"/>
  <c r="K406" i="2" s="1"/>
  <c r="M406" i="2" l="1"/>
  <c r="G407" i="2"/>
  <c r="E407" i="2"/>
  <c r="F407" i="2" s="1"/>
  <c r="K407" i="2" s="1"/>
  <c r="M407" i="2" l="1"/>
  <c r="E408" i="2"/>
  <c r="F408" i="2" s="1"/>
  <c r="K408" i="2" s="1"/>
  <c r="G408" i="2"/>
  <c r="M408" i="2" l="1"/>
  <c r="G409" i="2"/>
  <c r="E409" i="2"/>
  <c r="F409" i="2" s="1"/>
  <c r="K409" i="2" s="1"/>
  <c r="M409" i="2" l="1"/>
  <c r="E410" i="2"/>
  <c r="F410" i="2" s="1"/>
  <c r="K410" i="2" s="1"/>
  <c r="G410" i="2"/>
  <c r="M410" i="2" l="1"/>
  <c r="E411" i="2"/>
  <c r="F411" i="2" s="1"/>
  <c r="K411" i="2" s="1"/>
  <c r="G411" i="2"/>
  <c r="M411" i="2" l="1"/>
  <c r="E412" i="2"/>
  <c r="F412" i="2" s="1"/>
  <c r="K412" i="2" s="1"/>
  <c r="G412" i="2"/>
  <c r="M412" i="2" l="1"/>
  <c r="G413" i="2"/>
  <c r="E413" i="2"/>
  <c r="F413" i="2" s="1"/>
  <c r="K413" i="2" s="1"/>
  <c r="M413" i="2" l="1"/>
  <c r="G414" i="2"/>
  <c r="E414" i="2"/>
  <c r="F414" i="2" s="1"/>
  <c r="K414" i="2" s="1"/>
  <c r="M414" i="2" l="1"/>
  <c r="E415" i="2"/>
  <c r="F415" i="2" s="1"/>
  <c r="K415" i="2" s="1"/>
  <c r="G415" i="2"/>
  <c r="M415" i="2" l="1"/>
  <c r="G416" i="2"/>
  <c r="E416" i="2"/>
  <c r="F416" i="2" s="1"/>
  <c r="K416" i="2" s="1"/>
  <c r="M416" i="2" l="1"/>
  <c r="G417" i="2"/>
  <c r="E417" i="2"/>
  <c r="F417" i="2" s="1"/>
  <c r="K417" i="2" s="1"/>
  <c r="M417" i="2" l="1"/>
  <c r="E418" i="2"/>
  <c r="F418" i="2" s="1"/>
  <c r="K418" i="2" s="1"/>
  <c r="G418" i="2"/>
  <c r="M418" i="2" l="1"/>
  <c r="E419" i="2"/>
  <c r="F419" i="2" s="1"/>
  <c r="K419" i="2" s="1"/>
  <c r="G419" i="2"/>
  <c r="M419" i="2" l="1"/>
  <c r="G420" i="2"/>
  <c r="E420" i="2"/>
  <c r="F420" i="2" s="1"/>
  <c r="K420" i="2" s="1"/>
  <c r="M420" i="2" l="1"/>
  <c r="E421" i="2"/>
  <c r="F421" i="2" s="1"/>
  <c r="K421" i="2" s="1"/>
  <c r="G421" i="2"/>
  <c r="M421" i="2" l="1"/>
  <c r="E422" i="2"/>
  <c r="F422" i="2" s="1"/>
  <c r="K422" i="2" s="1"/>
  <c r="G422" i="2"/>
  <c r="M422" i="2" l="1"/>
  <c r="G423" i="2"/>
  <c r="E423" i="2"/>
  <c r="F423" i="2" s="1"/>
  <c r="K423" i="2" s="1"/>
  <c r="M423" i="2" l="1"/>
  <c r="E424" i="2"/>
  <c r="F424" i="2" s="1"/>
  <c r="K424" i="2" s="1"/>
  <c r="G424" i="2"/>
  <c r="M424" i="2" l="1"/>
  <c r="E425" i="2"/>
  <c r="F425" i="2" s="1"/>
  <c r="K425" i="2" s="1"/>
  <c r="G425" i="2"/>
  <c r="M425" i="2" l="1"/>
  <c r="G426" i="2"/>
  <c r="E426" i="2"/>
  <c r="F426" i="2" s="1"/>
  <c r="K426" i="2" s="1"/>
  <c r="M426" i="2" l="1"/>
  <c r="G427" i="2"/>
  <c r="E427" i="2"/>
  <c r="F427" i="2" s="1"/>
  <c r="K427" i="2" s="1"/>
  <c r="M427" i="2" l="1"/>
  <c r="G428" i="2"/>
  <c r="E428" i="2"/>
  <c r="F428" i="2" s="1"/>
  <c r="K428" i="2" s="1"/>
  <c r="M428" i="2" l="1"/>
  <c r="G429" i="2"/>
  <c r="E429" i="2"/>
  <c r="F429" i="2" s="1"/>
  <c r="K429" i="2" s="1"/>
  <c r="B15" i="1" l="1"/>
  <c r="M429" i="2"/>
  <c r="B17" i="1" l="1"/>
  <c r="R11" i="2" l="1"/>
  <c r="S11" i="2" s="1"/>
  <c r="R12" i="2"/>
  <c r="S12" i="2" s="1"/>
  <c r="R13" i="2"/>
  <c r="S13" i="2" s="1"/>
  <c r="R14" i="2"/>
  <c r="S14" i="2" s="1"/>
  <c r="R15" i="2"/>
  <c r="S15" i="2" s="1"/>
  <c r="R16" i="2"/>
  <c r="S16" i="2" s="1"/>
  <c r="R17" i="2"/>
  <c r="S17" i="2" s="1"/>
  <c r="R18" i="2"/>
  <c r="S18" i="2" s="1"/>
  <c r="R19" i="2"/>
  <c r="S19" i="2" s="1"/>
  <c r="R20" i="2"/>
  <c r="S20" i="2" s="1"/>
  <c r="R21" i="2"/>
  <c r="S21" i="2" s="1"/>
  <c r="R22" i="2"/>
  <c r="S22" i="2" s="1"/>
  <c r="R23" i="2"/>
  <c r="S23" i="2" s="1"/>
  <c r="R24" i="2"/>
  <c r="S24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40" i="2"/>
  <c r="S40" i="2" s="1"/>
  <c r="R41" i="2"/>
  <c r="S41" i="2" s="1"/>
  <c r="R42" i="2"/>
  <c r="S42" i="2" s="1"/>
  <c r="R43" i="2"/>
  <c r="S43" i="2" s="1"/>
  <c r="R44" i="2"/>
  <c r="S44" i="2" s="1"/>
  <c r="R45" i="2"/>
  <c r="S45" i="2" s="1"/>
  <c r="R46" i="2"/>
  <c r="S46" i="2" s="1"/>
  <c r="R47" i="2"/>
  <c r="S47" i="2" s="1"/>
  <c r="R48" i="2"/>
  <c r="S48" i="2" s="1"/>
  <c r="R49" i="2"/>
  <c r="S49" i="2" s="1"/>
  <c r="R50" i="2"/>
  <c r="S50" i="2" s="1"/>
  <c r="R51" i="2"/>
  <c r="S51" i="2" s="1"/>
  <c r="R52" i="2"/>
  <c r="S52" i="2" s="1"/>
  <c r="R53" i="2"/>
  <c r="S53" i="2" s="1"/>
  <c r="R54" i="2"/>
  <c r="S54" i="2" s="1"/>
  <c r="R55" i="2"/>
  <c r="S55" i="2" s="1"/>
  <c r="R56" i="2"/>
  <c r="S56" i="2" s="1"/>
  <c r="R57" i="2"/>
  <c r="S57" i="2" s="1"/>
  <c r="R58" i="2"/>
  <c r="S58" i="2" s="1"/>
  <c r="R59" i="2"/>
  <c r="S59" i="2" s="1"/>
  <c r="R60" i="2"/>
  <c r="S60" i="2" s="1"/>
  <c r="R61" i="2"/>
  <c r="S61" i="2" s="1"/>
  <c r="R62" i="2"/>
  <c r="S62" i="2" s="1"/>
  <c r="R63" i="2"/>
  <c r="S63" i="2" s="1"/>
  <c r="R64" i="2"/>
  <c r="S64" i="2" s="1"/>
  <c r="R65" i="2"/>
  <c r="S65" i="2" s="1"/>
  <c r="R66" i="2"/>
  <c r="S66" i="2" s="1"/>
  <c r="R67" i="2"/>
  <c r="S67" i="2" s="1"/>
  <c r="R68" i="2"/>
  <c r="S68" i="2" s="1"/>
  <c r="R69" i="2"/>
  <c r="S69" i="2" s="1"/>
  <c r="R70" i="2"/>
  <c r="S70" i="2" s="1"/>
  <c r="R71" i="2"/>
  <c r="S71" i="2" s="1"/>
  <c r="R72" i="2"/>
  <c r="S72" i="2" s="1"/>
  <c r="R73" i="2"/>
  <c r="S73" i="2" s="1"/>
  <c r="R74" i="2"/>
  <c r="S74" i="2" s="1"/>
  <c r="R75" i="2"/>
  <c r="S75" i="2" s="1"/>
  <c r="R76" i="2"/>
  <c r="S76" i="2" s="1"/>
  <c r="R77" i="2"/>
  <c r="S77" i="2" s="1"/>
  <c r="R78" i="2"/>
  <c r="S78" i="2" s="1"/>
  <c r="R79" i="2"/>
  <c r="S79" i="2" s="1"/>
  <c r="R80" i="2"/>
  <c r="S80" i="2" s="1"/>
  <c r="R81" i="2"/>
  <c r="S81" i="2" s="1"/>
  <c r="R82" i="2"/>
  <c r="S82" i="2" s="1"/>
  <c r="R83" i="2"/>
  <c r="S83" i="2" s="1"/>
  <c r="R84" i="2"/>
  <c r="S84" i="2" s="1"/>
  <c r="R85" i="2"/>
  <c r="S85" i="2" s="1"/>
  <c r="R86" i="2"/>
  <c r="S86" i="2" s="1"/>
  <c r="R87" i="2"/>
  <c r="S87" i="2" s="1"/>
  <c r="R88" i="2"/>
  <c r="S88" i="2" s="1"/>
  <c r="R89" i="2"/>
  <c r="S89" i="2" s="1"/>
  <c r="R90" i="2"/>
  <c r="S90" i="2" s="1"/>
  <c r="R91" i="2"/>
  <c r="S91" i="2" s="1"/>
  <c r="R92" i="2"/>
  <c r="S92" i="2" s="1"/>
  <c r="R93" i="2"/>
  <c r="S93" i="2" s="1"/>
  <c r="R94" i="2"/>
  <c r="S94" i="2" s="1"/>
  <c r="R95" i="2"/>
  <c r="S95" i="2" s="1"/>
  <c r="R96" i="2"/>
  <c r="S96" i="2" s="1"/>
  <c r="R97" i="2"/>
  <c r="S97" i="2" s="1"/>
  <c r="R98" i="2"/>
  <c r="S98" i="2" s="1"/>
  <c r="R99" i="2"/>
  <c r="S99" i="2" s="1"/>
  <c r="R100" i="2"/>
  <c r="S100" i="2" s="1"/>
  <c r="R101" i="2"/>
  <c r="S101" i="2" s="1"/>
  <c r="R102" i="2"/>
  <c r="S102" i="2" s="1"/>
  <c r="R103" i="2"/>
  <c r="S103" i="2" s="1"/>
  <c r="R104" i="2"/>
  <c r="S104" i="2" s="1"/>
  <c r="R105" i="2"/>
  <c r="S105" i="2" s="1"/>
  <c r="R106" i="2"/>
  <c r="S106" i="2" s="1"/>
  <c r="R107" i="2"/>
  <c r="S107" i="2" s="1"/>
  <c r="R108" i="2"/>
  <c r="S108" i="2" s="1"/>
  <c r="R109" i="2"/>
  <c r="S109" i="2" s="1"/>
  <c r="R110" i="2"/>
  <c r="S110" i="2" s="1"/>
  <c r="R111" i="2"/>
  <c r="S111" i="2" s="1"/>
  <c r="R112" i="2"/>
  <c r="S112" i="2" s="1"/>
  <c r="R113" i="2"/>
  <c r="S113" i="2" s="1"/>
  <c r="R114" i="2"/>
  <c r="S114" i="2" s="1"/>
  <c r="R115" i="2"/>
  <c r="S115" i="2" s="1"/>
  <c r="R116" i="2"/>
  <c r="S116" i="2" s="1"/>
  <c r="R117" i="2"/>
  <c r="S117" i="2" s="1"/>
  <c r="R118" i="2"/>
  <c r="S118" i="2" s="1"/>
  <c r="R119" i="2"/>
  <c r="S119" i="2" s="1"/>
  <c r="R120" i="2"/>
  <c r="S120" i="2" s="1"/>
  <c r="R121" i="2"/>
  <c r="S121" i="2" s="1"/>
  <c r="R122" i="2"/>
  <c r="S122" i="2" s="1"/>
  <c r="R123" i="2"/>
  <c r="S123" i="2" s="1"/>
  <c r="R124" i="2"/>
  <c r="S124" i="2" s="1"/>
  <c r="R125" i="2"/>
  <c r="S125" i="2" s="1"/>
  <c r="R126" i="2"/>
  <c r="S126" i="2" s="1"/>
  <c r="R127" i="2"/>
  <c r="S127" i="2" s="1"/>
  <c r="R128" i="2"/>
  <c r="S128" i="2" s="1"/>
  <c r="R129" i="2"/>
  <c r="S129" i="2" s="1"/>
  <c r="R130" i="2"/>
  <c r="S130" i="2" s="1"/>
  <c r="R131" i="2"/>
  <c r="S131" i="2" s="1"/>
  <c r="R132" i="2"/>
  <c r="S132" i="2" s="1"/>
  <c r="R133" i="2"/>
  <c r="S133" i="2" s="1"/>
  <c r="R134" i="2"/>
  <c r="S134" i="2" s="1"/>
  <c r="R135" i="2"/>
  <c r="S135" i="2" s="1"/>
  <c r="R136" i="2"/>
  <c r="S136" i="2" s="1"/>
  <c r="R137" i="2"/>
  <c r="S137" i="2" s="1"/>
  <c r="R138" i="2"/>
  <c r="S138" i="2" s="1"/>
  <c r="R139" i="2"/>
  <c r="S139" i="2" s="1"/>
  <c r="R140" i="2"/>
  <c r="S140" i="2" s="1"/>
  <c r="R141" i="2"/>
  <c r="S141" i="2" s="1"/>
  <c r="R142" i="2"/>
  <c r="S142" i="2" s="1"/>
  <c r="R143" i="2"/>
  <c r="S143" i="2" s="1"/>
  <c r="R144" i="2"/>
  <c r="S144" i="2" s="1"/>
  <c r="R145" i="2"/>
  <c r="S145" i="2" s="1"/>
  <c r="R146" i="2"/>
  <c r="S146" i="2" s="1"/>
  <c r="R147" i="2"/>
  <c r="S147" i="2" s="1"/>
  <c r="R148" i="2"/>
  <c r="S148" i="2" s="1"/>
  <c r="R149" i="2"/>
  <c r="R150" i="2"/>
  <c r="S150" i="2" s="1"/>
  <c r="R151" i="2"/>
  <c r="S151" i="2" s="1"/>
  <c r="R152" i="2"/>
  <c r="S152" i="2" s="1"/>
  <c r="R153" i="2"/>
  <c r="S153" i="2" s="1"/>
  <c r="R154" i="2"/>
  <c r="S154" i="2" s="1"/>
  <c r="R155" i="2"/>
  <c r="S155" i="2" s="1"/>
  <c r="R156" i="2"/>
  <c r="S156" i="2" s="1"/>
  <c r="R157" i="2"/>
  <c r="S157" i="2" s="1"/>
  <c r="R158" i="2"/>
  <c r="S158" i="2" s="1"/>
  <c r="R159" i="2"/>
  <c r="S159" i="2" s="1"/>
  <c r="R160" i="2"/>
  <c r="S160" i="2" s="1"/>
  <c r="R161" i="2"/>
  <c r="S161" i="2" s="1"/>
  <c r="R162" i="2"/>
  <c r="S162" i="2" s="1"/>
  <c r="R163" i="2"/>
  <c r="S163" i="2" s="1"/>
  <c r="R164" i="2"/>
  <c r="S164" i="2" s="1"/>
  <c r="R165" i="2"/>
  <c r="S165" i="2" s="1"/>
  <c r="R166" i="2"/>
  <c r="S166" i="2" s="1"/>
  <c r="R167" i="2"/>
  <c r="S167" i="2" s="1"/>
  <c r="R168" i="2"/>
  <c r="S168" i="2" s="1"/>
  <c r="R169" i="2"/>
  <c r="S169" i="2" s="1"/>
  <c r="R170" i="2"/>
  <c r="S170" i="2" s="1"/>
  <c r="R171" i="2"/>
  <c r="S171" i="2" s="1"/>
  <c r="R172" i="2"/>
  <c r="S172" i="2" s="1"/>
  <c r="R173" i="2"/>
  <c r="S173" i="2" s="1"/>
  <c r="R174" i="2"/>
  <c r="S174" i="2" s="1"/>
  <c r="R175" i="2"/>
  <c r="S175" i="2" s="1"/>
  <c r="R176" i="2"/>
  <c r="S176" i="2" s="1"/>
  <c r="R177" i="2"/>
  <c r="S177" i="2" s="1"/>
  <c r="R178" i="2"/>
  <c r="S178" i="2" s="1"/>
  <c r="R179" i="2"/>
  <c r="S179" i="2" s="1"/>
  <c r="R180" i="2"/>
  <c r="S180" i="2" s="1"/>
  <c r="R181" i="2"/>
  <c r="S181" i="2" s="1"/>
  <c r="R182" i="2"/>
  <c r="S182" i="2" s="1"/>
  <c r="R183" i="2"/>
  <c r="S183" i="2" s="1"/>
  <c r="R184" i="2"/>
  <c r="S184" i="2" s="1"/>
  <c r="R185" i="2"/>
  <c r="S185" i="2" s="1"/>
  <c r="R186" i="2"/>
  <c r="S186" i="2" s="1"/>
  <c r="R187" i="2"/>
  <c r="S187" i="2" s="1"/>
  <c r="R188" i="2"/>
  <c r="S188" i="2" s="1"/>
  <c r="R189" i="2"/>
  <c r="S189" i="2" s="1"/>
  <c r="R190" i="2"/>
  <c r="S190" i="2" s="1"/>
  <c r="R191" i="2"/>
  <c r="S191" i="2" s="1"/>
  <c r="R192" i="2"/>
  <c r="S192" i="2" s="1"/>
  <c r="R193" i="2"/>
  <c r="S193" i="2" s="1"/>
  <c r="R194" i="2"/>
  <c r="S194" i="2" s="1"/>
  <c r="R195" i="2"/>
  <c r="S195" i="2" s="1"/>
  <c r="R196" i="2"/>
  <c r="S196" i="2" s="1"/>
  <c r="R197" i="2"/>
  <c r="S197" i="2" s="1"/>
  <c r="R198" i="2"/>
  <c r="S198" i="2" s="1"/>
  <c r="R199" i="2"/>
  <c r="S199" i="2" s="1"/>
  <c r="R200" i="2"/>
  <c r="S200" i="2" s="1"/>
  <c r="R201" i="2"/>
  <c r="S201" i="2" s="1"/>
  <c r="R202" i="2"/>
  <c r="S202" i="2" s="1"/>
  <c r="R203" i="2"/>
  <c r="S203" i="2" s="1"/>
  <c r="R204" i="2"/>
  <c r="S204" i="2" s="1"/>
  <c r="R205" i="2"/>
  <c r="S205" i="2" s="1"/>
  <c r="R206" i="2"/>
  <c r="S206" i="2" s="1"/>
  <c r="R207" i="2"/>
  <c r="S207" i="2" s="1"/>
  <c r="R208" i="2"/>
  <c r="S208" i="2" s="1"/>
  <c r="R209" i="2"/>
  <c r="S209" i="2" s="1"/>
  <c r="R210" i="2"/>
  <c r="S210" i="2" s="1"/>
  <c r="R211" i="2"/>
  <c r="S211" i="2" s="1"/>
  <c r="R212" i="2"/>
  <c r="S212" i="2" s="1"/>
  <c r="R213" i="2"/>
  <c r="S213" i="2" s="1"/>
  <c r="R214" i="2"/>
  <c r="S214" i="2" s="1"/>
  <c r="R215" i="2"/>
  <c r="S215" i="2" s="1"/>
  <c r="R216" i="2"/>
  <c r="S216" i="2" s="1"/>
  <c r="R217" i="2"/>
  <c r="S217" i="2" s="1"/>
  <c r="R218" i="2"/>
  <c r="S218" i="2" s="1"/>
  <c r="R219" i="2"/>
  <c r="S219" i="2" s="1"/>
  <c r="R220" i="2"/>
  <c r="S220" i="2" s="1"/>
  <c r="R221" i="2"/>
  <c r="S221" i="2" s="1"/>
  <c r="R222" i="2"/>
  <c r="S222" i="2" s="1"/>
  <c r="R223" i="2"/>
  <c r="S223" i="2" s="1"/>
  <c r="R224" i="2"/>
  <c r="S224" i="2" s="1"/>
  <c r="R225" i="2"/>
  <c r="S225" i="2" s="1"/>
  <c r="R226" i="2"/>
  <c r="S226" i="2" s="1"/>
  <c r="R227" i="2"/>
  <c r="S227" i="2" s="1"/>
  <c r="R228" i="2"/>
  <c r="S228" i="2" s="1"/>
  <c r="R229" i="2"/>
  <c r="S229" i="2" s="1"/>
  <c r="R230" i="2"/>
  <c r="S230" i="2" s="1"/>
  <c r="R231" i="2"/>
  <c r="S231" i="2" s="1"/>
  <c r="R232" i="2"/>
  <c r="S232" i="2" s="1"/>
  <c r="R233" i="2"/>
  <c r="S233" i="2" s="1"/>
  <c r="R234" i="2"/>
  <c r="S234" i="2" s="1"/>
  <c r="R235" i="2"/>
  <c r="S235" i="2" s="1"/>
  <c r="R236" i="2"/>
  <c r="S236" i="2" s="1"/>
  <c r="R237" i="2"/>
  <c r="S237" i="2" s="1"/>
  <c r="R238" i="2"/>
  <c r="S238" i="2" s="1"/>
  <c r="R239" i="2"/>
  <c r="S239" i="2" s="1"/>
  <c r="R240" i="2"/>
  <c r="S240" i="2" s="1"/>
  <c r="R241" i="2"/>
  <c r="S241" i="2" s="1"/>
  <c r="R242" i="2"/>
  <c r="S242" i="2" s="1"/>
  <c r="R243" i="2"/>
  <c r="S243" i="2" s="1"/>
  <c r="R244" i="2"/>
  <c r="S244" i="2" s="1"/>
  <c r="R245" i="2"/>
  <c r="S245" i="2" s="1"/>
  <c r="R246" i="2"/>
  <c r="S246" i="2" s="1"/>
  <c r="R247" i="2"/>
  <c r="S247" i="2" s="1"/>
  <c r="R248" i="2"/>
  <c r="S248" i="2" s="1"/>
  <c r="R249" i="2"/>
  <c r="S249" i="2" s="1"/>
  <c r="R250" i="2"/>
  <c r="S250" i="2" s="1"/>
  <c r="R251" i="2"/>
  <c r="S251" i="2" s="1"/>
  <c r="R252" i="2"/>
  <c r="S252" i="2" s="1"/>
  <c r="R253" i="2"/>
  <c r="S253" i="2" s="1"/>
  <c r="R254" i="2"/>
  <c r="S254" i="2" s="1"/>
  <c r="R255" i="2"/>
  <c r="S255" i="2" s="1"/>
  <c r="R256" i="2"/>
  <c r="S256" i="2" s="1"/>
  <c r="R257" i="2"/>
  <c r="S257" i="2" s="1"/>
  <c r="R258" i="2"/>
  <c r="S258" i="2" s="1"/>
  <c r="R259" i="2"/>
  <c r="S259" i="2" s="1"/>
  <c r="R260" i="2"/>
  <c r="S260" i="2" s="1"/>
  <c r="R261" i="2"/>
  <c r="S261" i="2" s="1"/>
  <c r="R262" i="2"/>
  <c r="S262" i="2" s="1"/>
  <c r="R263" i="2"/>
  <c r="S263" i="2" s="1"/>
  <c r="R264" i="2"/>
  <c r="S264" i="2" s="1"/>
  <c r="R265" i="2"/>
  <c r="S265" i="2" s="1"/>
  <c r="R266" i="2"/>
  <c r="S266" i="2" s="1"/>
  <c r="R267" i="2"/>
  <c r="S267" i="2" s="1"/>
  <c r="R268" i="2"/>
  <c r="S268" i="2" s="1"/>
  <c r="R269" i="2"/>
  <c r="S269" i="2" s="1"/>
  <c r="R270" i="2"/>
  <c r="S270" i="2" s="1"/>
  <c r="R271" i="2"/>
  <c r="S271" i="2" s="1"/>
  <c r="R272" i="2"/>
  <c r="S272" i="2" s="1"/>
  <c r="R273" i="2"/>
  <c r="S273" i="2" s="1"/>
  <c r="R274" i="2"/>
  <c r="S274" i="2" s="1"/>
  <c r="R275" i="2"/>
  <c r="S275" i="2" s="1"/>
  <c r="R276" i="2"/>
  <c r="S276" i="2" s="1"/>
  <c r="R277" i="2"/>
  <c r="S277" i="2" s="1"/>
  <c r="R278" i="2"/>
  <c r="S278" i="2" s="1"/>
  <c r="R279" i="2"/>
  <c r="S279" i="2" s="1"/>
  <c r="R280" i="2"/>
  <c r="S280" i="2" s="1"/>
  <c r="R281" i="2"/>
  <c r="S281" i="2" s="1"/>
  <c r="R282" i="2"/>
  <c r="S282" i="2" s="1"/>
  <c r="R283" i="2"/>
  <c r="S283" i="2" s="1"/>
  <c r="R284" i="2"/>
  <c r="S284" i="2" s="1"/>
  <c r="R285" i="2"/>
  <c r="S285" i="2" s="1"/>
  <c r="R286" i="2"/>
  <c r="S286" i="2" s="1"/>
  <c r="R287" i="2"/>
  <c r="S287" i="2" s="1"/>
  <c r="R288" i="2"/>
  <c r="S288" i="2" s="1"/>
  <c r="R289" i="2"/>
  <c r="S289" i="2" s="1"/>
  <c r="R290" i="2"/>
  <c r="S290" i="2" s="1"/>
  <c r="R291" i="2"/>
  <c r="S291" i="2" s="1"/>
  <c r="R292" i="2"/>
  <c r="S292" i="2" s="1"/>
  <c r="R293" i="2"/>
  <c r="S293" i="2" s="1"/>
  <c r="R294" i="2"/>
  <c r="S294" i="2" s="1"/>
  <c r="R295" i="2"/>
  <c r="S295" i="2" s="1"/>
  <c r="R296" i="2"/>
  <c r="S296" i="2" s="1"/>
  <c r="R297" i="2"/>
  <c r="S297" i="2" s="1"/>
  <c r="R298" i="2"/>
  <c r="S298" i="2" s="1"/>
  <c r="R299" i="2"/>
  <c r="S299" i="2" s="1"/>
  <c r="R300" i="2"/>
  <c r="S300" i="2" s="1"/>
  <c r="R301" i="2"/>
  <c r="S301" i="2" s="1"/>
  <c r="R302" i="2"/>
  <c r="S302" i="2" s="1"/>
  <c r="R303" i="2"/>
  <c r="S303" i="2" s="1"/>
  <c r="R304" i="2"/>
  <c r="S304" i="2" s="1"/>
  <c r="R305" i="2"/>
  <c r="S305" i="2" s="1"/>
  <c r="R306" i="2"/>
  <c r="S306" i="2" s="1"/>
  <c r="R307" i="2"/>
  <c r="S307" i="2" s="1"/>
  <c r="R308" i="2"/>
  <c r="S308" i="2" s="1"/>
  <c r="R309" i="2"/>
  <c r="S309" i="2" s="1"/>
  <c r="R310" i="2"/>
  <c r="S310" i="2" s="1"/>
  <c r="R311" i="2"/>
  <c r="S311" i="2" s="1"/>
  <c r="R312" i="2"/>
  <c r="S312" i="2" s="1"/>
  <c r="R313" i="2"/>
  <c r="S313" i="2" s="1"/>
  <c r="R314" i="2"/>
  <c r="S314" i="2" s="1"/>
  <c r="R315" i="2"/>
  <c r="S315" i="2" s="1"/>
  <c r="R316" i="2"/>
  <c r="S316" i="2" s="1"/>
  <c r="R317" i="2"/>
  <c r="S317" i="2" s="1"/>
  <c r="R318" i="2"/>
  <c r="S318" i="2" s="1"/>
  <c r="R319" i="2"/>
  <c r="S319" i="2" s="1"/>
  <c r="R320" i="2"/>
  <c r="S320" i="2" s="1"/>
  <c r="R321" i="2"/>
  <c r="S321" i="2" s="1"/>
  <c r="R322" i="2"/>
  <c r="S322" i="2" s="1"/>
  <c r="R323" i="2"/>
  <c r="S323" i="2" s="1"/>
  <c r="R324" i="2"/>
  <c r="S324" i="2" s="1"/>
  <c r="R325" i="2"/>
  <c r="S325" i="2" s="1"/>
  <c r="R326" i="2"/>
  <c r="S326" i="2" s="1"/>
  <c r="R327" i="2"/>
  <c r="S327" i="2" s="1"/>
  <c r="R328" i="2"/>
  <c r="S328" i="2" s="1"/>
  <c r="R329" i="2"/>
  <c r="S329" i="2" s="1"/>
  <c r="R330" i="2"/>
  <c r="S330" i="2" s="1"/>
  <c r="R331" i="2"/>
  <c r="S331" i="2" s="1"/>
  <c r="R332" i="2"/>
  <c r="S332" i="2" s="1"/>
  <c r="R333" i="2"/>
  <c r="S333" i="2" s="1"/>
  <c r="R334" i="2"/>
  <c r="S334" i="2" s="1"/>
  <c r="R335" i="2"/>
  <c r="S335" i="2" s="1"/>
  <c r="R336" i="2"/>
  <c r="S336" i="2" s="1"/>
  <c r="R337" i="2"/>
  <c r="S337" i="2" s="1"/>
  <c r="R338" i="2"/>
  <c r="S338" i="2" s="1"/>
  <c r="R339" i="2"/>
  <c r="S339" i="2" s="1"/>
  <c r="R340" i="2"/>
  <c r="S340" i="2" s="1"/>
  <c r="R341" i="2"/>
  <c r="S341" i="2" s="1"/>
  <c r="R342" i="2"/>
  <c r="S342" i="2" s="1"/>
  <c r="R343" i="2"/>
  <c r="S343" i="2" s="1"/>
  <c r="R344" i="2"/>
  <c r="S344" i="2" s="1"/>
  <c r="R345" i="2"/>
  <c r="S345" i="2" s="1"/>
  <c r="R346" i="2"/>
  <c r="S346" i="2" s="1"/>
  <c r="R347" i="2"/>
  <c r="S347" i="2" s="1"/>
  <c r="R348" i="2"/>
  <c r="S348" i="2" s="1"/>
  <c r="R349" i="2"/>
  <c r="S349" i="2" s="1"/>
  <c r="R350" i="2"/>
  <c r="S350" i="2" s="1"/>
  <c r="R351" i="2"/>
  <c r="S351" i="2" s="1"/>
  <c r="R352" i="2"/>
  <c r="S352" i="2" s="1"/>
  <c r="R353" i="2"/>
  <c r="S353" i="2" s="1"/>
  <c r="R354" i="2"/>
  <c r="S354" i="2" s="1"/>
  <c r="R355" i="2"/>
  <c r="S355" i="2" s="1"/>
  <c r="R356" i="2"/>
  <c r="S356" i="2" s="1"/>
  <c r="R357" i="2"/>
  <c r="S357" i="2" s="1"/>
  <c r="R358" i="2"/>
  <c r="S358" i="2" s="1"/>
  <c r="R359" i="2"/>
  <c r="S359" i="2" s="1"/>
  <c r="R360" i="2"/>
  <c r="S360" i="2" s="1"/>
  <c r="R361" i="2"/>
  <c r="S361" i="2" s="1"/>
  <c r="R362" i="2"/>
  <c r="S362" i="2" s="1"/>
  <c r="R363" i="2"/>
  <c r="S363" i="2" s="1"/>
  <c r="R364" i="2"/>
  <c r="S364" i="2" s="1"/>
  <c r="R365" i="2"/>
  <c r="S365" i="2" s="1"/>
  <c r="R366" i="2"/>
  <c r="S366" i="2" s="1"/>
  <c r="R367" i="2"/>
  <c r="S367" i="2" s="1"/>
  <c r="R368" i="2"/>
  <c r="S368" i="2" s="1"/>
  <c r="R369" i="2"/>
  <c r="S369" i="2" s="1"/>
  <c r="R370" i="2"/>
  <c r="S370" i="2" s="1"/>
  <c r="R371" i="2"/>
  <c r="S371" i="2" s="1"/>
  <c r="R372" i="2"/>
  <c r="S372" i="2" s="1"/>
  <c r="R373" i="2"/>
  <c r="S373" i="2" s="1"/>
  <c r="R374" i="2"/>
  <c r="S374" i="2" s="1"/>
  <c r="R375" i="2"/>
  <c r="S375" i="2" s="1"/>
  <c r="R376" i="2"/>
  <c r="S376" i="2" s="1"/>
  <c r="R377" i="2"/>
  <c r="S377" i="2" s="1"/>
  <c r="R378" i="2"/>
  <c r="S378" i="2" s="1"/>
  <c r="R379" i="2"/>
  <c r="S379" i="2" s="1"/>
  <c r="R380" i="2"/>
  <c r="S380" i="2" s="1"/>
  <c r="R381" i="2"/>
  <c r="S381" i="2" s="1"/>
  <c r="R382" i="2"/>
  <c r="S382" i="2" s="1"/>
  <c r="R383" i="2"/>
  <c r="S383" i="2" s="1"/>
  <c r="R384" i="2"/>
  <c r="S384" i="2" s="1"/>
  <c r="R385" i="2"/>
  <c r="S385" i="2" s="1"/>
  <c r="R386" i="2"/>
  <c r="S386" i="2" s="1"/>
  <c r="R387" i="2"/>
  <c r="S387" i="2" s="1"/>
  <c r="R388" i="2"/>
  <c r="S388" i="2" s="1"/>
  <c r="R389" i="2"/>
  <c r="S389" i="2" s="1"/>
  <c r="R390" i="2"/>
  <c r="S390" i="2" s="1"/>
  <c r="R391" i="2"/>
  <c r="S391" i="2" s="1"/>
  <c r="R392" i="2"/>
  <c r="S392" i="2" s="1"/>
  <c r="R393" i="2"/>
  <c r="S393" i="2" s="1"/>
  <c r="R394" i="2"/>
  <c r="S394" i="2" s="1"/>
  <c r="R395" i="2"/>
  <c r="S395" i="2" s="1"/>
  <c r="R396" i="2"/>
  <c r="S396" i="2" s="1"/>
  <c r="R397" i="2"/>
  <c r="S397" i="2" s="1"/>
  <c r="R398" i="2"/>
  <c r="S398" i="2" s="1"/>
  <c r="R399" i="2"/>
  <c r="S399" i="2" s="1"/>
  <c r="R400" i="2"/>
  <c r="S400" i="2" s="1"/>
  <c r="R401" i="2"/>
  <c r="S401" i="2" s="1"/>
  <c r="R402" i="2"/>
  <c r="S402" i="2" s="1"/>
  <c r="R403" i="2"/>
  <c r="S403" i="2" s="1"/>
  <c r="R404" i="2"/>
  <c r="S404" i="2" s="1"/>
  <c r="R405" i="2"/>
  <c r="S405" i="2" s="1"/>
  <c r="R406" i="2"/>
  <c r="S406" i="2" s="1"/>
  <c r="R407" i="2"/>
  <c r="S407" i="2" s="1"/>
  <c r="R408" i="2"/>
  <c r="S408" i="2" s="1"/>
  <c r="R409" i="2"/>
  <c r="S409" i="2" s="1"/>
  <c r="R410" i="2"/>
  <c r="S410" i="2" s="1"/>
  <c r="R411" i="2"/>
  <c r="S411" i="2" s="1"/>
  <c r="R412" i="2"/>
  <c r="S412" i="2" s="1"/>
  <c r="R413" i="2"/>
  <c r="S413" i="2" s="1"/>
  <c r="R414" i="2"/>
  <c r="S414" i="2" s="1"/>
  <c r="R415" i="2"/>
  <c r="S415" i="2" s="1"/>
  <c r="R416" i="2"/>
  <c r="S416" i="2" s="1"/>
  <c r="R417" i="2"/>
  <c r="S417" i="2" s="1"/>
  <c r="R418" i="2"/>
  <c r="S418" i="2" s="1"/>
  <c r="R419" i="2"/>
  <c r="S419" i="2" s="1"/>
  <c r="R420" i="2"/>
  <c r="S420" i="2" s="1"/>
  <c r="R421" i="2"/>
  <c r="S421" i="2" s="1"/>
  <c r="R422" i="2"/>
  <c r="S422" i="2" s="1"/>
  <c r="R423" i="2"/>
  <c r="S423" i="2" s="1"/>
  <c r="R424" i="2"/>
  <c r="S424" i="2" s="1"/>
  <c r="R425" i="2"/>
  <c r="S425" i="2" s="1"/>
  <c r="R426" i="2"/>
  <c r="S426" i="2" s="1"/>
  <c r="R427" i="2"/>
  <c r="S427" i="2" s="1"/>
  <c r="R428" i="2"/>
  <c r="S428" i="2" s="1"/>
  <c r="R429" i="2"/>
  <c r="S429" i="2" s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S149" i="2" l="1"/>
  <c r="B36" i="1"/>
  <c r="B34" i="1"/>
  <c r="B35" i="1" s="1"/>
  <c r="B23" i="1"/>
  <c r="B29" i="1"/>
  <c r="B30" i="1" s="1"/>
  <c r="B19" i="1"/>
</calcChain>
</file>

<file path=xl/sharedStrings.xml><?xml version="1.0" encoding="utf-8"?>
<sst xmlns="http://schemas.openxmlformats.org/spreadsheetml/2006/main" count="61" uniqueCount="50">
  <si>
    <t>Valor do Imóvel</t>
  </si>
  <si>
    <t xml:space="preserve">Entrada </t>
  </si>
  <si>
    <t>Financiamento Bancário</t>
  </si>
  <si>
    <t>Aluguel</t>
  </si>
  <si>
    <t>Simulador Tabela SAC</t>
  </si>
  <si>
    <t>Nº</t>
  </si>
  <si>
    <t>Vencimento</t>
  </si>
  <si>
    <t>Prestação</t>
  </si>
  <si>
    <t>Saldo Devedor</t>
  </si>
  <si>
    <t>Taxa de Juros</t>
  </si>
  <si>
    <t>a.a.</t>
  </si>
  <si>
    <t>Encargos</t>
  </si>
  <si>
    <t>Amortização</t>
  </si>
  <si>
    <t>Parcelas</t>
  </si>
  <si>
    <t>Valor a Financiar</t>
  </si>
  <si>
    <t>a.m.</t>
  </si>
  <si>
    <t>meses</t>
  </si>
  <si>
    <t>Juros</t>
  </si>
  <si>
    <t>Diferença</t>
  </si>
  <si>
    <t>mês</t>
  </si>
  <si>
    <t>Retorno</t>
  </si>
  <si>
    <t>Retorno Aluguel</t>
  </si>
  <si>
    <t>Valor Desembolso Máximo</t>
  </si>
  <si>
    <t>ALUGUEL</t>
  </si>
  <si>
    <t>VALORIZAÇÃO</t>
  </si>
  <si>
    <t>Valorização Apto</t>
  </si>
  <si>
    <t>Dif</t>
  </si>
  <si>
    <t>Quantas Vezes o Capital Multiplicou (média)</t>
  </si>
  <si>
    <t>Retorno Valorização</t>
  </si>
  <si>
    <t>Mês</t>
  </si>
  <si>
    <t>Aluguel (estimado em 0,6% do valor do imóvel)</t>
  </si>
  <si>
    <t>Correção Anual Aluguel (média últimos 5 anos - 8,5% aa)</t>
  </si>
  <si>
    <t>Quantidade de Parcelas (máximo 420 meses)</t>
  </si>
  <si>
    <t>do total</t>
  </si>
  <si>
    <t>do valor do imóvel</t>
  </si>
  <si>
    <t>Em qual mês o aluguel paga 100% do valor investido</t>
  </si>
  <si>
    <t>Valorização do Imóvel (média últimos 5 anos - 10% aa)</t>
  </si>
  <si>
    <t>Retorno Capital Investido no mês específico</t>
  </si>
  <si>
    <t>Rentabilidade Médio Aluguel (%) a.m.</t>
  </si>
  <si>
    <t>Rentabilidade Aluguel no mês específico</t>
  </si>
  <si>
    <t>Custo com preparação Apto (Armários, Mobíliario, etc)</t>
  </si>
  <si>
    <t>Valorização do Capital Investido</t>
  </si>
  <si>
    <t>Quantas Vezes o Capital Multiplicou</t>
  </si>
  <si>
    <t>Valorização Média sobre o Capital Investido</t>
  </si>
  <si>
    <t>Valor Pago</t>
  </si>
  <si>
    <t>Calculadora CMO: Aluguel x Financiamento Bancário*</t>
  </si>
  <si>
    <t>* A CMO Construtora não se responsabiliza pelas informações e resultados gerados nessa planilha. Os valores são estimados para o cálculo de retorno e valorização do imóvel. Cenários externos influenciam nos resultados.</t>
  </si>
  <si>
    <t>Valor da Primeira Parcela</t>
  </si>
  <si>
    <t>Qual o lucro do investimento até o momento</t>
  </si>
  <si>
    <t>Valor do Aluguel nesse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</si>
</sst>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.000%"/>
    <numFmt numFmtId="166" formatCode="0.0"/>
  </numFmts>
  <fonts count="9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  <font>
      <b/>
      <u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10" fontId="2" fillId="0" borderId="1" xfId="1" applyNumberFormat="1" applyFont="1" applyBorder="1" applyAlignment="1">
      <alignment horizontal="center"/>
    </xf>
    <xf numFmtId="0" fontId="8" fillId="0" borderId="0" xfId="0" applyFont="1"/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" fontId="3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0" fontId="3" fillId="7" borderId="1" xfId="1" applyNumberFormat="1" applyFont="1" applyFill="1" applyBorder="1" applyAlignment="1">
      <alignment horizontal="center" vertical="center" wrapText="1"/>
    </xf>
    <xf numFmtId="164" fontId="3" fillId="8" borderId="1" xfId="1" applyNumberFormat="1" applyFont="1" applyFill="1" applyBorder="1" applyAlignment="1">
      <alignment horizontal="center" vertical="center" wrapText="1"/>
    </xf>
    <xf numFmtId="10" fontId="3" fillId="8" borderId="1" xfId="1" applyNumberFormat="1" applyFont="1" applyFill="1" applyBorder="1" applyAlignment="1">
      <alignment horizontal="center" vertical="center" wrapText="1"/>
    </xf>
    <xf numFmtId="9" fontId="6" fillId="0" borderId="0" xfId="1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10" fontId="6" fillId="0" borderId="0" xfId="1" applyNumberFormat="1" applyFont="1" applyAlignment="1">
      <alignment horizontal="center"/>
    </xf>
    <xf numFmtId="164" fontId="3" fillId="2" borderId="0" xfId="0" applyNumberFormat="1" applyFont="1" applyFill="1" applyProtection="1">
      <protection locked="0"/>
    </xf>
    <xf numFmtId="10" fontId="3" fillId="2" borderId="0" xfId="1" applyNumberFormat="1" applyFont="1" applyFill="1" applyAlignment="1" applyProtection="1">
      <alignment horizontal="center"/>
      <protection locked="0"/>
    </xf>
    <xf numFmtId="1" fontId="3" fillId="2" borderId="0" xfId="1" applyNumberFormat="1" applyFont="1" applyFill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164" fontId="3" fillId="5" borderId="0" xfId="0" applyNumberFormat="1" applyFont="1" applyFill="1" applyProtection="1">
      <protection hidden="1"/>
    </xf>
    <xf numFmtId="1" fontId="3" fillId="5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0" fontId="3" fillId="5" borderId="0" xfId="1" applyNumberFormat="1" applyFont="1" applyFill="1" applyAlignment="1" applyProtection="1">
      <alignment horizontal="center"/>
      <protection hidden="1"/>
    </xf>
    <xf numFmtId="9" fontId="3" fillId="5" borderId="0" xfId="1" applyFont="1" applyFill="1" applyAlignment="1" applyProtection="1">
      <alignment horizontal="center"/>
      <protection hidden="1"/>
    </xf>
    <xf numFmtId="166" fontId="3" fillId="5" borderId="0" xfId="0" applyNumberFormat="1" applyFont="1" applyFill="1" applyAlignment="1" applyProtection="1">
      <alignment horizontal="center"/>
      <protection hidden="1"/>
    </xf>
    <xf numFmtId="44" fontId="3" fillId="5" borderId="0" xfId="2" applyFont="1" applyFill="1" applyAlignment="1" applyProtection="1">
      <alignment horizontal="center"/>
      <protection hidden="1"/>
    </xf>
    <xf numFmtId="164" fontId="3" fillId="5" borderId="0" xfId="1" applyNumberFormat="1" applyFont="1" applyFill="1" applyAlignment="1" applyProtection="1">
      <alignment horizontal="center"/>
      <protection hidden="1"/>
    </xf>
    <xf numFmtId="0" fontId="3" fillId="0" borderId="0" xfId="0" applyFont="1" applyAlignment="1">
      <alignment horizontal="justify" vertical="top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Aluguel</a:t>
            </a:r>
            <a:r>
              <a:rPr lang="pt-BR" baseline="0"/>
              <a:t> x Prestação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'Tabela SAC'!$F$9</c:f>
              <c:strCache>
                <c:ptCount val="1"/>
                <c:pt idx="0">
                  <c:v> Prestação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'Tabela SAC'!$A$10:$A$429</c:f>
              <c:numCache>
                <c:formatCode>General</c:formatCode>
                <c:ptCount val="4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</c:numCache>
            </c:numRef>
          </c:cat>
          <c:val>
            <c:numRef>
              <c:f>'Tabela SAC'!$F$10:$F$429</c:f>
              <c:numCache>
                <c:formatCode>_-[$R$-416]\ * #,##0.00_-;\-[$R$-416]\ * #,##0.00_-;_-[$R$-416]\ * "-"??_-;_-@_-</c:formatCode>
                <c:ptCount val="420"/>
                <c:pt idx="0">
                  <c:v>4083.159803696055</c:v>
                </c:pt>
                <c:pt idx="1">
                  <c:v>4076.0400354559615</c:v>
                </c:pt>
                <c:pt idx="2">
                  <c:v>4068.920267215869</c:v>
                </c:pt>
                <c:pt idx="3">
                  <c:v>4061.8004989757765</c:v>
                </c:pt>
                <c:pt idx="4">
                  <c:v>4054.680730735683</c:v>
                </c:pt>
                <c:pt idx="5">
                  <c:v>4047.5609624955905</c:v>
                </c:pt>
                <c:pt idx="6">
                  <c:v>4040.441194255498</c:v>
                </c:pt>
                <c:pt idx="7">
                  <c:v>4033.3214260154055</c:v>
                </c:pt>
                <c:pt idx="8">
                  <c:v>4026.201657775312</c:v>
                </c:pt>
                <c:pt idx="9">
                  <c:v>4019.0818895352195</c:v>
                </c:pt>
                <c:pt idx="10">
                  <c:v>4011.962121295127</c:v>
                </c:pt>
                <c:pt idx="11">
                  <c:v>4004.8423530550335</c:v>
                </c:pt>
                <c:pt idx="12">
                  <c:v>3997.722584814941</c:v>
                </c:pt>
                <c:pt idx="13">
                  <c:v>3990.6028165748485</c:v>
                </c:pt>
                <c:pt idx="14">
                  <c:v>3983.4830483347559</c:v>
                </c:pt>
                <c:pt idx="15">
                  <c:v>3976.3632800946625</c:v>
                </c:pt>
                <c:pt idx="16">
                  <c:v>3969.24351185457</c:v>
                </c:pt>
                <c:pt idx="17">
                  <c:v>3962.1237436144775</c:v>
                </c:pt>
                <c:pt idx="18">
                  <c:v>3955.003975374384</c:v>
                </c:pt>
                <c:pt idx="19">
                  <c:v>3947.8842071342915</c:v>
                </c:pt>
                <c:pt idx="20">
                  <c:v>3940.764438894199</c:v>
                </c:pt>
                <c:pt idx="21">
                  <c:v>3933.6446706541064</c:v>
                </c:pt>
                <c:pt idx="22">
                  <c:v>3926.524902414013</c:v>
                </c:pt>
                <c:pt idx="23">
                  <c:v>3919.4051341739205</c:v>
                </c:pt>
                <c:pt idx="24">
                  <c:v>3912.285365933828</c:v>
                </c:pt>
                <c:pt idx="25">
                  <c:v>3905.1655976937354</c:v>
                </c:pt>
                <c:pt idx="26">
                  <c:v>3898.045829453642</c:v>
                </c:pt>
                <c:pt idx="27">
                  <c:v>3890.9260612135495</c:v>
                </c:pt>
                <c:pt idx="28">
                  <c:v>3883.8062929734569</c:v>
                </c:pt>
                <c:pt idx="29">
                  <c:v>3876.6865247333635</c:v>
                </c:pt>
                <c:pt idx="30">
                  <c:v>3869.566756493271</c:v>
                </c:pt>
                <c:pt idx="31">
                  <c:v>3862.4469882531785</c:v>
                </c:pt>
                <c:pt idx="32">
                  <c:v>3855.3272200130859</c:v>
                </c:pt>
                <c:pt idx="33">
                  <c:v>3848.2074517729925</c:v>
                </c:pt>
                <c:pt idx="34">
                  <c:v>3841.0876835329</c:v>
                </c:pt>
                <c:pt idx="35">
                  <c:v>3833.9679152928074</c:v>
                </c:pt>
                <c:pt idx="36">
                  <c:v>3826.848147052714</c:v>
                </c:pt>
                <c:pt idx="37">
                  <c:v>3819.7283788126215</c:v>
                </c:pt>
                <c:pt idx="38">
                  <c:v>3812.608610572529</c:v>
                </c:pt>
                <c:pt idx="39">
                  <c:v>3805.4888423324364</c:v>
                </c:pt>
                <c:pt idx="40">
                  <c:v>3798.369074092343</c:v>
                </c:pt>
                <c:pt idx="41">
                  <c:v>3791.2493058522505</c:v>
                </c:pt>
                <c:pt idx="42">
                  <c:v>3784.1295376121579</c:v>
                </c:pt>
                <c:pt idx="43">
                  <c:v>3777.0097693720654</c:v>
                </c:pt>
                <c:pt idx="44">
                  <c:v>3769.890001131972</c:v>
                </c:pt>
                <c:pt idx="45">
                  <c:v>3762.7702328918795</c:v>
                </c:pt>
                <c:pt idx="46">
                  <c:v>3755.6504646517869</c:v>
                </c:pt>
                <c:pt idx="47">
                  <c:v>3748.5306964116935</c:v>
                </c:pt>
                <c:pt idx="48">
                  <c:v>3741.410928171601</c:v>
                </c:pt>
                <c:pt idx="49">
                  <c:v>3734.2911599315084</c:v>
                </c:pt>
                <c:pt idx="50">
                  <c:v>3727.1713916914159</c:v>
                </c:pt>
                <c:pt idx="51">
                  <c:v>3720.0516234513225</c:v>
                </c:pt>
                <c:pt idx="52">
                  <c:v>3712.93185521123</c:v>
                </c:pt>
                <c:pt idx="53">
                  <c:v>3705.8120869711374</c:v>
                </c:pt>
                <c:pt idx="54">
                  <c:v>3698.692318731044</c:v>
                </c:pt>
                <c:pt idx="55">
                  <c:v>3691.5725504909515</c:v>
                </c:pt>
                <c:pt idx="56">
                  <c:v>3684.4527822508589</c:v>
                </c:pt>
                <c:pt idx="57">
                  <c:v>3677.3330140107664</c:v>
                </c:pt>
                <c:pt idx="58">
                  <c:v>3670.213245770673</c:v>
                </c:pt>
                <c:pt idx="59">
                  <c:v>3663.0934775305805</c:v>
                </c:pt>
                <c:pt idx="60">
                  <c:v>3655.9737092904879</c:v>
                </c:pt>
                <c:pt idx="61">
                  <c:v>3648.8539410503954</c:v>
                </c:pt>
                <c:pt idx="62">
                  <c:v>3641.734172810302</c:v>
                </c:pt>
                <c:pt idx="63">
                  <c:v>3634.6144045702094</c:v>
                </c:pt>
                <c:pt idx="64">
                  <c:v>3627.4946363301169</c:v>
                </c:pt>
                <c:pt idx="65">
                  <c:v>3620.3748680900235</c:v>
                </c:pt>
                <c:pt idx="66">
                  <c:v>3613.255099849931</c:v>
                </c:pt>
                <c:pt idx="67">
                  <c:v>3606.1353316098384</c:v>
                </c:pt>
                <c:pt idx="68">
                  <c:v>3599.0155633697459</c:v>
                </c:pt>
                <c:pt idx="69">
                  <c:v>3591.8957951296525</c:v>
                </c:pt>
                <c:pt idx="70">
                  <c:v>3584.7760268895599</c:v>
                </c:pt>
                <c:pt idx="71">
                  <c:v>3577.6562586494674</c:v>
                </c:pt>
                <c:pt idx="72">
                  <c:v>3570.536490409374</c:v>
                </c:pt>
                <c:pt idx="73">
                  <c:v>3563.4167221692815</c:v>
                </c:pt>
                <c:pt idx="74">
                  <c:v>3556.2969539291889</c:v>
                </c:pt>
                <c:pt idx="75">
                  <c:v>3549.1771856890964</c:v>
                </c:pt>
                <c:pt idx="76">
                  <c:v>3542.057417449003</c:v>
                </c:pt>
                <c:pt idx="77">
                  <c:v>3534.9376492089104</c:v>
                </c:pt>
                <c:pt idx="78">
                  <c:v>3527.8178809688179</c:v>
                </c:pt>
                <c:pt idx="79">
                  <c:v>3520.6981127287245</c:v>
                </c:pt>
                <c:pt idx="80">
                  <c:v>3513.578344488632</c:v>
                </c:pt>
                <c:pt idx="81">
                  <c:v>3506.4585762485394</c:v>
                </c:pt>
                <c:pt idx="82">
                  <c:v>3499.3388080084469</c:v>
                </c:pt>
                <c:pt idx="83">
                  <c:v>3492.2190397683535</c:v>
                </c:pt>
                <c:pt idx="84">
                  <c:v>3485.0992715282609</c:v>
                </c:pt>
                <c:pt idx="85">
                  <c:v>3477.9795032881684</c:v>
                </c:pt>
                <c:pt idx="86">
                  <c:v>3470.8597350480759</c:v>
                </c:pt>
                <c:pt idx="87">
                  <c:v>3463.7399668079825</c:v>
                </c:pt>
                <c:pt idx="88">
                  <c:v>3456.6201985678899</c:v>
                </c:pt>
                <c:pt idx="89">
                  <c:v>3449.5004303277974</c:v>
                </c:pt>
                <c:pt idx="90">
                  <c:v>3442.380662087704</c:v>
                </c:pt>
                <c:pt idx="91">
                  <c:v>3435.2608938476114</c:v>
                </c:pt>
                <c:pt idx="92">
                  <c:v>3428.1411256075189</c:v>
                </c:pt>
                <c:pt idx="93">
                  <c:v>3421.0213573674264</c:v>
                </c:pt>
                <c:pt idx="94">
                  <c:v>3413.901589127333</c:v>
                </c:pt>
                <c:pt idx="95">
                  <c:v>3406.7818208872404</c:v>
                </c:pt>
                <c:pt idx="96">
                  <c:v>3399.6620526471479</c:v>
                </c:pt>
                <c:pt idx="97">
                  <c:v>3392.5422844070545</c:v>
                </c:pt>
                <c:pt idx="98">
                  <c:v>3385.4225161669619</c:v>
                </c:pt>
                <c:pt idx="99">
                  <c:v>3378.3027479268694</c:v>
                </c:pt>
                <c:pt idx="100">
                  <c:v>3371.1829796867769</c:v>
                </c:pt>
                <c:pt idx="101">
                  <c:v>3364.0632114466835</c:v>
                </c:pt>
                <c:pt idx="102">
                  <c:v>3356.9434432065909</c:v>
                </c:pt>
                <c:pt idx="103">
                  <c:v>3349.8236749664984</c:v>
                </c:pt>
                <c:pt idx="104">
                  <c:v>3342.7039067264059</c:v>
                </c:pt>
                <c:pt idx="105">
                  <c:v>3335.5841384863124</c:v>
                </c:pt>
                <c:pt idx="106">
                  <c:v>3328.4643702462199</c:v>
                </c:pt>
                <c:pt idx="107">
                  <c:v>3321.3446020061274</c:v>
                </c:pt>
                <c:pt idx="108">
                  <c:v>3314.224833766034</c:v>
                </c:pt>
                <c:pt idx="109">
                  <c:v>3307.1050655259414</c:v>
                </c:pt>
                <c:pt idx="110">
                  <c:v>3299.9852972858489</c:v>
                </c:pt>
                <c:pt idx="111">
                  <c:v>3292.8655290457564</c:v>
                </c:pt>
                <c:pt idx="112">
                  <c:v>3285.7457608056629</c:v>
                </c:pt>
                <c:pt idx="113">
                  <c:v>3278.6259925655704</c:v>
                </c:pt>
                <c:pt idx="114">
                  <c:v>3271.5062243254779</c:v>
                </c:pt>
                <c:pt idx="115">
                  <c:v>3264.3864560853845</c:v>
                </c:pt>
                <c:pt idx="116">
                  <c:v>3257.2666878452919</c:v>
                </c:pt>
                <c:pt idx="117">
                  <c:v>3250.1469196051994</c:v>
                </c:pt>
                <c:pt idx="118">
                  <c:v>3243.0271513651069</c:v>
                </c:pt>
                <c:pt idx="119">
                  <c:v>3235.9073831250134</c:v>
                </c:pt>
                <c:pt idx="120">
                  <c:v>3228.7876148849209</c:v>
                </c:pt>
                <c:pt idx="121">
                  <c:v>3221.6678466448284</c:v>
                </c:pt>
                <c:pt idx="122">
                  <c:v>3214.5480784047359</c:v>
                </c:pt>
                <c:pt idx="123">
                  <c:v>3207.4283101646424</c:v>
                </c:pt>
                <c:pt idx="124">
                  <c:v>3200.3085419245499</c:v>
                </c:pt>
                <c:pt idx="125">
                  <c:v>3193.1887736844574</c:v>
                </c:pt>
                <c:pt idx="126">
                  <c:v>3186.0690054443639</c:v>
                </c:pt>
                <c:pt idx="127">
                  <c:v>3178.9492372042714</c:v>
                </c:pt>
                <c:pt idx="128">
                  <c:v>3171.8294689641789</c:v>
                </c:pt>
                <c:pt idx="129">
                  <c:v>3164.7097007240864</c:v>
                </c:pt>
                <c:pt idx="130">
                  <c:v>3157.5899324839938</c:v>
                </c:pt>
                <c:pt idx="131">
                  <c:v>3150.4701642439013</c:v>
                </c:pt>
                <c:pt idx="132">
                  <c:v>3143.3503960038088</c:v>
                </c:pt>
                <c:pt idx="133">
                  <c:v>3136.2306277637163</c:v>
                </c:pt>
                <c:pt idx="134">
                  <c:v>3129.1108595236237</c:v>
                </c:pt>
                <c:pt idx="135">
                  <c:v>3121.9910912835312</c:v>
                </c:pt>
                <c:pt idx="136">
                  <c:v>3114.8713230434387</c:v>
                </c:pt>
                <c:pt idx="137">
                  <c:v>3107.7515548033462</c:v>
                </c:pt>
                <c:pt idx="138">
                  <c:v>3100.6317865632536</c:v>
                </c:pt>
                <c:pt idx="139">
                  <c:v>3093.5120183231611</c:v>
                </c:pt>
                <c:pt idx="140">
                  <c:v>3086.3922500830686</c:v>
                </c:pt>
                <c:pt idx="141">
                  <c:v>3079.272481842976</c:v>
                </c:pt>
                <c:pt idx="142">
                  <c:v>3072.1527136028835</c:v>
                </c:pt>
                <c:pt idx="143">
                  <c:v>3065.032945362791</c:v>
                </c:pt>
                <c:pt idx="144">
                  <c:v>3057.9131771226985</c:v>
                </c:pt>
                <c:pt idx="145">
                  <c:v>3050.7934088826059</c:v>
                </c:pt>
                <c:pt idx="146">
                  <c:v>3043.6736406425134</c:v>
                </c:pt>
                <c:pt idx="147">
                  <c:v>3036.5538724024209</c:v>
                </c:pt>
                <c:pt idx="148">
                  <c:v>3029.4341041623284</c:v>
                </c:pt>
                <c:pt idx="149">
                  <c:v>3022.3143359222358</c:v>
                </c:pt>
                <c:pt idx="150">
                  <c:v>3015.1945676821433</c:v>
                </c:pt>
                <c:pt idx="151">
                  <c:v>3008.0747994420508</c:v>
                </c:pt>
                <c:pt idx="152">
                  <c:v>3000.9550312019583</c:v>
                </c:pt>
                <c:pt idx="153">
                  <c:v>2993.8352629618657</c:v>
                </c:pt>
                <c:pt idx="154">
                  <c:v>2986.7154947217732</c:v>
                </c:pt>
                <c:pt idx="155">
                  <c:v>2979.5957264816807</c:v>
                </c:pt>
                <c:pt idx="156">
                  <c:v>2972.4759582415882</c:v>
                </c:pt>
                <c:pt idx="157">
                  <c:v>2965.3561900014956</c:v>
                </c:pt>
                <c:pt idx="158">
                  <c:v>2958.2364217614031</c:v>
                </c:pt>
                <c:pt idx="159">
                  <c:v>2951.1166535213106</c:v>
                </c:pt>
                <c:pt idx="160">
                  <c:v>2943.9968852812176</c:v>
                </c:pt>
                <c:pt idx="161">
                  <c:v>2936.8771170411251</c:v>
                </c:pt>
                <c:pt idx="162">
                  <c:v>2929.7573488010325</c:v>
                </c:pt>
                <c:pt idx="163">
                  <c:v>2922.63758056094</c:v>
                </c:pt>
                <c:pt idx="164">
                  <c:v>2915.5178123208475</c:v>
                </c:pt>
                <c:pt idx="165">
                  <c:v>2908.398044080755</c:v>
                </c:pt>
                <c:pt idx="166">
                  <c:v>2901.2782758406624</c:v>
                </c:pt>
                <c:pt idx="167">
                  <c:v>2894.1585076005699</c:v>
                </c:pt>
                <c:pt idx="168">
                  <c:v>2887.0387393604774</c:v>
                </c:pt>
                <c:pt idx="169">
                  <c:v>2879.9189711203849</c:v>
                </c:pt>
                <c:pt idx="170">
                  <c:v>2872.7992028802923</c:v>
                </c:pt>
                <c:pt idx="171">
                  <c:v>2865.6794346401994</c:v>
                </c:pt>
                <c:pt idx="172">
                  <c:v>2858.5596664001068</c:v>
                </c:pt>
                <c:pt idx="173">
                  <c:v>2851.4398981600143</c:v>
                </c:pt>
                <c:pt idx="174">
                  <c:v>2844.3201299199218</c:v>
                </c:pt>
                <c:pt idx="175">
                  <c:v>2837.2003616798293</c:v>
                </c:pt>
                <c:pt idx="176">
                  <c:v>2830.0805934397367</c:v>
                </c:pt>
                <c:pt idx="177">
                  <c:v>2822.9608251996442</c:v>
                </c:pt>
                <c:pt idx="178">
                  <c:v>2815.8410569595517</c:v>
                </c:pt>
                <c:pt idx="179">
                  <c:v>2808.7212887194592</c:v>
                </c:pt>
                <c:pt idx="180">
                  <c:v>2801.6015204793666</c:v>
                </c:pt>
                <c:pt idx="181">
                  <c:v>2794.4817522392741</c:v>
                </c:pt>
                <c:pt idx="182">
                  <c:v>2787.3619839991816</c:v>
                </c:pt>
                <c:pt idx="183">
                  <c:v>2780.242215759089</c:v>
                </c:pt>
                <c:pt idx="184">
                  <c:v>2773.1224475189965</c:v>
                </c:pt>
                <c:pt idx="185">
                  <c:v>2766.002679278904</c:v>
                </c:pt>
                <c:pt idx="186">
                  <c:v>2758.8829110388115</c:v>
                </c:pt>
                <c:pt idx="187">
                  <c:v>2751.7631427987189</c:v>
                </c:pt>
                <c:pt idx="188">
                  <c:v>2744.6433745586264</c:v>
                </c:pt>
                <c:pt idx="189">
                  <c:v>2737.5236063185339</c:v>
                </c:pt>
                <c:pt idx="190">
                  <c:v>2730.4038380784414</c:v>
                </c:pt>
                <c:pt idx="191">
                  <c:v>2723.2840698383488</c:v>
                </c:pt>
                <c:pt idx="192">
                  <c:v>2716.1643015982563</c:v>
                </c:pt>
                <c:pt idx="193">
                  <c:v>2709.0445333581638</c:v>
                </c:pt>
                <c:pt idx="194">
                  <c:v>2701.9247651180713</c:v>
                </c:pt>
                <c:pt idx="195">
                  <c:v>2694.8049968779787</c:v>
                </c:pt>
                <c:pt idx="196">
                  <c:v>2687.6852286378862</c:v>
                </c:pt>
                <c:pt idx="197">
                  <c:v>2680.5654603977937</c:v>
                </c:pt>
                <c:pt idx="198">
                  <c:v>2673.4456921577012</c:v>
                </c:pt>
                <c:pt idx="199">
                  <c:v>2666.3259239176086</c:v>
                </c:pt>
                <c:pt idx="200">
                  <c:v>2659.2061556775161</c:v>
                </c:pt>
                <c:pt idx="201">
                  <c:v>2652.0863874374236</c:v>
                </c:pt>
                <c:pt idx="202">
                  <c:v>2644.9666191973311</c:v>
                </c:pt>
                <c:pt idx="203">
                  <c:v>2637.8468509572381</c:v>
                </c:pt>
                <c:pt idx="204">
                  <c:v>2630.7270827171455</c:v>
                </c:pt>
                <c:pt idx="205">
                  <c:v>2623.607314477053</c:v>
                </c:pt>
                <c:pt idx="206">
                  <c:v>2616.4875462369605</c:v>
                </c:pt>
                <c:pt idx="207">
                  <c:v>2609.367777996868</c:v>
                </c:pt>
                <c:pt idx="208">
                  <c:v>2602.2480097567754</c:v>
                </c:pt>
                <c:pt idx="209">
                  <c:v>2595.1282415166829</c:v>
                </c:pt>
                <c:pt idx="210">
                  <c:v>2588.0084732765904</c:v>
                </c:pt>
                <c:pt idx="211">
                  <c:v>2580.8887050364979</c:v>
                </c:pt>
                <c:pt idx="212">
                  <c:v>2573.7689367964053</c:v>
                </c:pt>
                <c:pt idx="213">
                  <c:v>2566.6491685563124</c:v>
                </c:pt>
                <c:pt idx="214">
                  <c:v>2559.5294003162198</c:v>
                </c:pt>
                <c:pt idx="215">
                  <c:v>2552.4096320761273</c:v>
                </c:pt>
                <c:pt idx="216">
                  <c:v>2545.2898638360348</c:v>
                </c:pt>
                <c:pt idx="217">
                  <c:v>2538.1700955959423</c:v>
                </c:pt>
                <c:pt idx="218">
                  <c:v>2531.0503273558497</c:v>
                </c:pt>
                <c:pt idx="219">
                  <c:v>2523.9305591157572</c:v>
                </c:pt>
                <c:pt idx="220">
                  <c:v>2516.8107908756647</c:v>
                </c:pt>
                <c:pt idx="221">
                  <c:v>2509.6910226355722</c:v>
                </c:pt>
                <c:pt idx="222">
                  <c:v>2502.5712543954796</c:v>
                </c:pt>
                <c:pt idx="223">
                  <c:v>2495.4514861553871</c:v>
                </c:pt>
                <c:pt idx="224">
                  <c:v>2488.3317179152946</c:v>
                </c:pt>
                <c:pt idx="225">
                  <c:v>2481.211949675202</c:v>
                </c:pt>
                <c:pt idx="226">
                  <c:v>2474.0921814351095</c:v>
                </c:pt>
                <c:pt idx="227">
                  <c:v>2466.972413195017</c:v>
                </c:pt>
                <c:pt idx="228">
                  <c:v>2459.8526449549245</c:v>
                </c:pt>
                <c:pt idx="229">
                  <c:v>2452.7328767148319</c:v>
                </c:pt>
                <c:pt idx="230">
                  <c:v>2445.6131084747394</c:v>
                </c:pt>
                <c:pt idx="231">
                  <c:v>2438.4933402346469</c:v>
                </c:pt>
                <c:pt idx="232">
                  <c:v>2431.3735719945544</c:v>
                </c:pt>
                <c:pt idx="233">
                  <c:v>2424.2538037544618</c:v>
                </c:pt>
                <c:pt idx="234">
                  <c:v>2417.1340355143693</c:v>
                </c:pt>
                <c:pt idx="235">
                  <c:v>2410.0142672742768</c:v>
                </c:pt>
                <c:pt idx="236">
                  <c:v>2402.8944990341843</c:v>
                </c:pt>
                <c:pt idx="237">
                  <c:v>2395.7747307940917</c:v>
                </c:pt>
                <c:pt idx="238">
                  <c:v>2388.6549625539992</c:v>
                </c:pt>
                <c:pt idx="239">
                  <c:v>2381.5351943139067</c:v>
                </c:pt>
                <c:pt idx="240">
                  <c:v>2374.4154260738142</c:v>
                </c:pt>
                <c:pt idx="241">
                  <c:v>2367.2956578337216</c:v>
                </c:pt>
                <c:pt idx="242">
                  <c:v>2360.1758895936291</c:v>
                </c:pt>
                <c:pt idx="243">
                  <c:v>2353.0561213535366</c:v>
                </c:pt>
                <c:pt idx="244">
                  <c:v>2345.9363531134441</c:v>
                </c:pt>
                <c:pt idx="245">
                  <c:v>2338.8165848733511</c:v>
                </c:pt>
                <c:pt idx="246">
                  <c:v>2331.6968166332585</c:v>
                </c:pt>
                <c:pt idx="247">
                  <c:v>2324.577048393166</c:v>
                </c:pt>
                <c:pt idx="248">
                  <c:v>2317.4572801530735</c:v>
                </c:pt>
                <c:pt idx="249">
                  <c:v>2310.337511912981</c:v>
                </c:pt>
                <c:pt idx="250">
                  <c:v>2303.2177436728884</c:v>
                </c:pt>
                <c:pt idx="251">
                  <c:v>2296.0979754327959</c:v>
                </c:pt>
                <c:pt idx="252">
                  <c:v>2288.9782071927034</c:v>
                </c:pt>
                <c:pt idx="253">
                  <c:v>2281.8584389526109</c:v>
                </c:pt>
                <c:pt idx="254">
                  <c:v>2274.7386707125183</c:v>
                </c:pt>
                <c:pt idx="255">
                  <c:v>2267.6189024724258</c:v>
                </c:pt>
                <c:pt idx="256">
                  <c:v>2260.4991342323328</c:v>
                </c:pt>
                <c:pt idx="257">
                  <c:v>2253.3793659922403</c:v>
                </c:pt>
                <c:pt idx="258">
                  <c:v>2246.2595977521478</c:v>
                </c:pt>
                <c:pt idx="259">
                  <c:v>2239.1398295120553</c:v>
                </c:pt>
                <c:pt idx="260">
                  <c:v>2232.0200612719627</c:v>
                </c:pt>
                <c:pt idx="261">
                  <c:v>2224.9002930318702</c:v>
                </c:pt>
                <c:pt idx="262">
                  <c:v>2217.7805247917777</c:v>
                </c:pt>
                <c:pt idx="263">
                  <c:v>2210.6607565516852</c:v>
                </c:pt>
                <c:pt idx="264">
                  <c:v>2203.5409883115926</c:v>
                </c:pt>
                <c:pt idx="265">
                  <c:v>2196.4212200715001</c:v>
                </c:pt>
                <c:pt idx="266">
                  <c:v>2189.3014518314076</c:v>
                </c:pt>
                <c:pt idx="267">
                  <c:v>2182.181683591315</c:v>
                </c:pt>
                <c:pt idx="268">
                  <c:v>2175.0619153512225</c:v>
                </c:pt>
                <c:pt idx="269">
                  <c:v>2167.94214711113</c:v>
                </c:pt>
                <c:pt idx="270">
                  <c:v>2160.8223788710375</c:v>
                </c:pt>
                <c:pt idx="271">
                  <c:v>2153.7026106309449</c:v>
                </c:pt>
                <c:pt idx="272">
                  <c:v>2146.5828423908524</c:v>
                </c:pt>
                <c:pt idx="273">
                  <c:v>2139.4630741507599</c:v>
                </c:pt>
                <c:pt idx="274">
                  <c:v>2132.3433059106674</c:v>
                </c:pt>
                <c:pt idx="275">
                  <c:v>2125.2235376705748</c:v>
                </c:pt>
                <c:pt idx="276">
                  <c:v>2118.1037694304819</c:v>
                </c:pt>
                <c:pt idx="277">
                  <c:v>2110.9840011903893</c:v>
                </c:pt>
                <c:pt idx="278">
                  <c:v>2103.8642329502964</c:v>
                </c:pt>
                <c:pt idx="279">
                  <c:v>2096.7444647102038</c:v>
                </c:pt>
                <c:pt idx="280">
                  <c:v>2089.6246964701113</c:v>
                </c:pt>
                <c:pt idx="281">
                  <c:v>2082.5049282300188</c:v>
                </c:pt>
                <c:pt idx="282">
                  <c:v>2075.3851599899258</c:v>
                </c:pt>
                <c:pt idx="283">
                  <c:v>2068.2653917498333</c:v>
                </c:pt>
                <c:pt idx="284">
                  <c:v>2061.1456235097403</c:v>
                </c:pt>
                <c:pt idx="285">
                  <c:v>2054.0258552696478</c:v>
                </c:pt>
                <c:pt idx="286">
                  <c:v>2046.9060870295552</c:v>
                </c:pt>
                <c:pt idx="287">
                  <c:v>2039.7863187894627</c:v>
                </c:pt>
                <c:pt idx="288">
                  <c:v>2032.66655054937</c:v>
                </c:pt>
                <c:pt idx="289">
                  <c:v>2025.5467823092772</c:v>
                </c:pt>
                <c:pt idx="290">
                  <c:v>2018.4270140691847</c:v>
                </c:pt>
                <c:pt idx="291">
                  <c:v>2011.3072458290919</c:v>
                </c:pt>
                <c:pt idx="292">
                  <c:v>2004.1874775889992</c:v>
                </c:pt>
                <c:pt idx="293">
                  <c:v>1997.0677093489066</c:v>
                </c:pt>
                <c:pt idx="294">
                  <c:v>1989.9479411088139</c:v>
                </c:pt>
                <c:pt idx="295">
                  <c:v>1982.8281728687211</c:v>
                </c:pt>
                <c:pt idx="296">
                  <c:v>1975.7084046286286</c:v>
                </c:pt>
                <c:pt idx="297">
                  <c:v>1968.5886363885361</c:v>
                </c:pt>
                <c:pt idx="298">
                  <c:v>1961.4688681484433</c:v>
                </c:pt>
                <c:pt idx="299">
                  <c:v>1954.3490999083506</c:v>
                </c:pt>
                <c:pt idx="300">
                  <c:v>1947.2293316682581</c:v>
                </c:pt>
                <c:pt idx="301">
                  <c:v>1940.1095634281653</c:v>
                </c:pt>
                <c:pt idx="302">
                  <c:v>1932.9897951880725</c:v>
                </c:pt>
                <c:pt idx="303">
                  <c:v>1925.87002694798</c:v>
                </c:pt>
                <c:pt idx="304">
                  <c:v>1918.7502587078873</c:v>
                </c:pt>
                <c:pt idx="305">
                  <c:v>1911.6304904677945</c:v>
                </c:pt>
                <c:pt idx="306">
                  <c:v>1904.510722227702</c:v>
                </c:pt>
                <c:pt idx="307">
                  <c:v>1897.3909539876095</c:v>
                </c:pt>
                <c:pt idx="308">
                  <c:v>1890.2711857475165</c:v>
                </c:pt>
                <c:pt idx="309">
                  <c:v>1883.151417507424</c:v>
                </c:pt>
                <c:pt idx="310">
                  <c:v>1876.0316492673314</c:v>
                </c:pt>
                <c:pt idx="311">
                  <c:v>1868.9118810272387</c:v>
                </c:pt>
                <c:pt idx="312">
                  <c:v>1861.7921127871459</c:v>
                </c:pt>
                <c:pt idx="313">
                  <c:v>1854.6723445470534</c:v>
                </c:pt>
                <c:pt idx="314">
                  <c:v>1847.5525763069606</c:v>
                </c:pt>
                <c:pt idx="315">
                  <c:v>1840.4328080668679</c:v>
                </c:pt>
                <c:pt idx="316">
                  <c:v>1833.3130398267754</c:v>
                </c:pt>
                <c:pt idx="317">
                  <c:v>1826.1932715866828</c:v>
                </c:pt>
                <c:pt idx="318">
                  <c:v>1819.0735033465899</c:v>
                </c:pt>
                <c:pt idx="319">
                  <c:v>1811.9537351064973</c:v>
                </c:pt>
                <c:pt idx="320">
                  <c:v>1804.8339668664048</c:v>
                </c:pt>
                <c:pt idx="321">
                  <c:v>1797.7141986263121</c:v>
                </c:pt>
                <c:pt idx="322">
                  <c:v>1790.5944303862193</c:v>
                </c:pt>
                <c:pt idx="323">
                  <c:v>1783.4746621461268</c:v>
                </c:pt>
                <c:pt idx="324">
                  <c:v>1776.354893906034</c:v>
                </c:pt>
                <c:pt idx="325">
                  <c:v>1769.2351256659413</c:v>
                </c:pt>
                <c:pt idx="326">
                  <c:v>1762.1153574258487</c:v>
                </c:pt>
                <c:pt idx="327">
                  <c:v>1754.9955891857562</c:v>
                </c:pt>
                <c:pt idx="328">
                  <c:v>1747.8758209456632</c:v>
                </c:pt>
                <c:pt idx="329">
                  <c:v>1740.7560527055707</c:v>
                </c:pt>
                <c:pt idx="330">
                  <c:v>1733.6362844654782</c:v>
                </c:pt>
                <c:pt idx="331">
                  <c:v>1726.5165162253854</c:v>
                </c:pt>
                <c:pt idx="332">
                  <c:v>1719.3967479852927</c:v>
                </c:pt>
                <c:pt idx="333">
                  <c:v>1712.2769797452002</c:v>
                </c:pt>
                <c:pt idx="334">
                  <c:v>1705.1572115051074</c:v>
                </c:pt>
                <c:pt idx="335">
                  <c:v>1698.0374432650146</c:v>
                </c:pt>
                <c:pt idx="336">
                  <c:v>1690.9176750249221</c:v>
                </c:pt>
                <c:pt idx="337">
                  <c:v>1683.7979067848294</c:v>
                </c:pt>
                <c:pt idx="338">
                  <c:v>1676.6781385447366</c:v>
                </c:pt>
                <c:pt idx="339">
                  <c:v>1669.5583703046441</c:v>
                </c:pt>
                <c:pt idx="340">
                  <c:v>1662.4386020645516</c:v>
                </c:pt>
                <c:pt idx="341">
                  <c:v>1655.3188338244588</c:v>
                </c:pt>
                <c:pt idx="342">
                  <c:v>1648.1990655843661</c:v>
                </c:pt>
                <c:pt idx="343">
                  <c:v>1641.0792973442735</c:v>
                </c:pt>
                <c:pt idx="344">
                  <c:v>1633.9595291041808</c:v>
                </c:pt>
                <c:pt idx="345">
                  <c:v>1626.839760864088</c:v>
                </c:pt>
                <c:pt idx="346">
                  <c:v>1619.7199926239955</c:v>
                </c:pt>
                <c:pt idx="347">
                  <c:v>1612.6002243839027</c:v>
                </c:pt>
                <c:pt idx="348">
                  <c:v>1605.48045614381</c:v>
                </c:pt>
                <c:pt idx="349">
                  <c:v>1598.3606879037175</c:v>
                </c:pt>
                <c:pt idx="350">
                  <c:v>1591.2409196636247</c:v>
                </c:pt>
                <c:pt idx="351">
                  <c:v>1584.1211514235322</c:v>
                </c:pt>
                <c:pt idx="352">
                  <c:v>1577.0013831834394</c:v>
                </c:pt>
                <c:pt idx="353">
                  <c:v>1569.8816149433469</c:v>
                </c:pt>
                <c:pt idx="354">
                  <c:v>1562.7618467032542</c:v>
                </c:pt>
                <c:pt idx="355">
                  <c:v>1555.6420784631614</c:v>
                </c:pt>
                <c:pt idx="356">
                  <c:v>1548.5223102230689</c:v>
                </c:pt>
                <c:pt idx="357">
                  <c:v>1541.4025419829761</c:v>
                </c:pt>
                <c:pt idx="358">
                  <c:v>1534.2827737428834</c:v>
                </c:pt>
                <c:pt idx="359">
                  <c:v>1527.1630055027908</c:v>
                </c:pt>
                <c:pt idx="360">
                  <c:v>1520.0432372626981</c:v>
                </c:pt>
                <c:pt idx="361">
                  <c:v>1512.9234690226056</c:v>
                </c:pt>
                <c:pt idx="362">
                  <c:v>1505.8037007825128</c:v>
                </c:pt>
                <c:pt idx="363">
                  <c:v>1498.6839325424203</c:v>
                </c:pt>
                <c:pt idx="364">
                  <c:v>1491.5641643023275</c:v>
                </c:pt>
                <c:pt idx="365">
                  <c:v>1484.4443960622348</c:v>
                </c:pt>
                <c:pt idx="366">
                  <c:v>1477.3246278221422</c:v>
                </c:pt>
                <c:pt idx="367">
                  <c:v>1470.2048595820495</c:v>
                </c:pt>
                <c:pt idx="368">
                  <c:v>1463.0850913419567</c:v>
                </c:pt>
                <c:pt idx="369">
                  <c:v>1455.9653231018642</c:v>
                </c:pt>
                <c:pt idx="370">
                  <c:v>1448.8455548617715</c:v>
                </c:pt>
                <c:pt idx="371">
                  <c:v>1441.7257866216789</c:v>
                </c:pt>
                <c:pt idx="372">
                  <c:v>1434.6060183815862</c:v>
                </c:pt>
                <c:pt idx="373">
                  <c:v>1427.4862501414937</c:v>
                </c:pt>
                <c:pt idx="374">
                  <c:v>1420.3664819014009</c:v>
                </c:pt>
                <c:pt idx="375">
                  <c:v>1413.2467136613081</c:v>
                </c:pt>
                <c:pt idx="376">
                  <c:v>1406.1269454212156</c:v>
                </c:pt>
                <c:pt idx="377">
                  <c:v>1399.0071771811229</c:v>
                </c:pt>
                <c:pt idx="378">
                  <c:v>1391.8874089410301</c:v>
                </c:pt>
                <c:pt idx="379">
                  <c:v>1384.7676407009376</c:v>
                </c:pt>
                <c:pt idx="380">
                  <c:v>1377.6478724608448</c:v>
                </c:pt>
                <c:pt idx="381">
                  <c:v>1370.5281042207523</c:v>
                </c:pt>
                <c:pt idx="382">
                  <c:v>1363.4083359806596</c:v>
                </c:pt>
                <c:pt idx="383">
                  <c:v>1356.288567740567</c:v>
                </c:pt>
                <c:pt idx="384">
                  <c:v>1349.1687995004743</c:v>
                </c:pt>
                <c:pt idx="385">
                  <c:v>1342.0490312603815</c:v>
                </c:pt>
                <c:pt idx="386">
                  <c:v>1334.929263020289</c:v>
                </c:pt>
                <c:pt idx="387">
                  <c:v>1327.8094947801965</c:v>
                </c:pt>
                <c:pt idx="388">
                  <c:v>1320.6897265401037</c:v>
                </c:pt>
                <c:pt idx="389">
                  <c:v>1313.5699583000112</c:v>
                </c:pt>
                <c:pt idx="390">
                  <c:v>1306.4501900599184</c:v>
                </c:pt>
                <c:pt idx="391">
                  <c:v>1299.3304218198259</c:v>
                </c:pt>
                <c:pt idx="392">
                  <c:v>1292.2106535797332</c:v>
                </c:pt>
                <c:pt idx="393">
                  <c:v>1285.0908853396406</c:v>
                </c:pt>
                <c:pt idx="394">
                  <c:v>1277.9711170995479</c:v>
                </c:pt>
                <c:pt idx="395">
                  <c:v>1270.8513488594554</c:v>
                </c:pt>
                <c:pt idx="396">
                  <c:v>1263.7315806193626</c:v>
                </c:pt>
                <c:pt idx="397">
                  <c:v>1256.6118123792701</c:v>
                </c:pt>
                <c:pt idx="398">
                  <c:v>1249.4920441391773</c:v>
                </c:pt>
                <c:pt idx="399">
                  <c:v>1242.3722758990848</c:v>
                </c:pt>
                <c:pt idx="400">
                  <c:v>1235.252507658992</c:v>
                </c:pt>
                <c:pt idx="401">
                  <c:v>1228.1327394188995</c:v>
                </c:pt>
                <c:pt idx="402">
                  <c:v>1221.0129711788068</c:v>
                </c:pt>
                <c:pt idx="403">
                  <c:v>1213.8932029387142</c:v>
                </c:pt>
                <c:pt idx="404">
                  <c:v>1206.7734346986215</c:v>
                </c:pt>
                <c:pt idx="405">
                  <c:v>1199.653666458529</c:v>
                </c:pt>
                <c:pt idx="406">
                  <c:v>1192.5338982184362</c:v>
                </c:pt>
                <c:pt idx="407">
                  <c:v>1185.4141299783437</c:v>
                </c:pt>
                <c:pt idx="408">
                  <c:v>1178.2943617382509</c:v>
                </c:pt>
                <c:pt idx="409">
                  <c:v>1171.1745934981584</c:v>
                </c:pt>
                <c:pt idx="410">
                  <c:v>1164.0548252580656</c:v>
                </c:pt>
                <c:pt idx="411">
                  <c:v>1156.9350570179729</c:v>
                </c:pt>
                <c:pt idx="412">
                  <c:v>1149.8152887778804</c:v>
                </c:pt>
                <c:pt idx="413">
                  <c:v>1142.6955205377876</c:v>
                </c:pt>
                <c:pt idx="414">
                  <c:v>1135.5757522976951</c:v>
                </c:pt>
                <c:pt idx="415">
                  <c:v>1128.4559840576023</c:v>
                </c:pt>
                <c:pt idx="416">
                  <c:v>1121.3362158175098</c:v>
                </c:pt>
                <c:pt idx="417">
                  <c:v>1114.2164475774171</c:v>
                </c:pt>
                <c:pt idx="418">
                  <c:v>1107.0966793373245</c:v>
                </c:pt>
                <c:pt idx="419">
                  <c:v>1099.9769110972318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0-412B-B6AD-03DF38D2BD7D}"/>
            </c:ext>
          </c:extLst>
        </c:ser>
        <c:ser>
          <c:idx val="1"/>
          <c:order val="1"/>
          <c:tx>
            <c:strRef>
              <c:f>'Tabela SAC'!$I$9</c:f>
              <c:strCache>
                <c:ptCount val="1"/>
                <c:pt idx="0">
                  <c:v> Aluguel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'Tabela SAC'!$A$10:$A$429</c:f>
              <c:numCache>
                <c:formatCode>General</c:formatCode>
                <c:ptCount val="4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</c:numCache>
            </c:numRef>
          </c:cat>
          <c:val>
            <c:numRef>
              <c:f>'Tabela SAC'!$I$10:$I$429</c:f>
              <c:numCache>
                <c:formatCode>_-[$R$-416]\ * #,##0.00_-;\-[$R$-416]\ * #,##0.00_-;_-[$R$-416]\ * "-"??_-;_-@_-</c:formatCode>
                <c:ptCount val="420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3150</c:v>
                </c:pt>
                <c:pt idx="13">
                  <c:v>3150</c:v>
                </c:pt>
                <c:pt idx="14">
                  <c:v>3150</c:v>
                </c:pt>
                <c:pt idx="15">
                  <c:v>3150</c:v>
                </c:pt>
                <c:pt idx="16">
                  <c:v>3150</c:v>
                </c:pt>
                <c:pt idx="17">
                  <c:v>3150</c:v>
                </c:pt>
                <c:pt idx="18">
                  <c:v>3150</c:v>
                </c:pt>
                <c:pt idx="19">
                  <c:v>3150</c:v>
                </c:pt>
                <c:pt idx="20">
                  <c:v>3150</c:v>
                </c:pt>
                <c:pt idx="21">
                  <c:v>3150</c:v>
                </c:pt>
                <c:pt idx="22">
                  <c:v>3150</c:v>
                </c:pt>
                <c:pt idx="23">
                  <c:v>3150</c:v>
                </c:pt>
                <c:pt idx="24">
                  <c:v>3307.5</c:v>
                </c:pt>
                <c:pt idx="25">
                  <c:v>3307.5</c:v>
                </c:pt>
                <c:pt idx="26">
                  <c:v>3307.5</c:v>
                </c:pt>
                <c:pt idx="27">
                  <c:v>3307.5</c:v>
                </c:pt>
                <c:pt idx="28">
                  <c:v>3307.5</c:v>
                </c:pt>
                <c:pt idx="29">
                  <c:v>3307.5</c:v>
                </c:pt>
                <c:pt idx="30">
                  <c:v>3307.5</c:v>
                </c:pt>
                <c:pt idx="31">
                  <c:v>3307.5</c:v>
                </c:pt>
                <c:pt idx="32">
                  <c:v>3307.5</c:v>
                </c:pt>
                <c:pt idx="33">
                  <c:v>3307.5</c:v>
                </c:pt>
                <c:pt idx="34">
                  <c:v>3307.5</c:v>
                </c:pt>
                <c:pt idx="35">
                  <c:v>3307.5</c:v>
                </c:pt>
                <c:pt idx="36">
                  <c:v>3472.875</c:v>
                </c:pt>
                <c:pt idx="37">
                  <c:v>3472.875</c:v>
                </c:pt>
                <c:pt idx="38">
                  <c:v>3472.875</c:v>
                </c:pt>
                <c:pt idx="39">
                  <c:v>3472.875</c:v>
                </c:pt>
                <c:pt idx="40">
                  <c:v>3472.875</c:v>
                </c:pt>
                <c:pt idx="41">
                  <c:v>3472.875</c:v>
                </c:pt>
                <c:pt idx="42">
                  <c:v>3472.875</c:v>
                </c:pt>
                <c:pt idx="43">
                  <c:v>3472.875</c:v>
                </c:pt>
                <c:pt idx="44">
                  <c:v>3472.875</c:v>
                </c:pt>
                <c:pt idx="45">
                  <c:v>3472.875</c:v>
                </c:pt>
                <c:pt idx="46">
                  <c:v>3472.875</c:v>
                </c:pt>
                <c:pt idx="47">
                  <c:v>3472.875</c:v>
                </c:pt>
                <c:pt idx="48">
                  <c:v>3646.5187500000002</c:v>
                </c:pt>
                <c:pt idx="49">
                  <c:v>3646.5187500000002</c:v>
                </c:pt>
                <c:pt idx="50">
                  <c:v>3646.5187500000002</c:v>
                </c:pt>
                <c:pt idx="51">
                  <c:v>3646.5187500000002</c:v>
                </c:pt>
                <c:pt idx="52">
                  <c:v>3646.5187500000002</c:v>
                </c:pt>
                <c:pt idx="53">
                  <c:v>3646.5187500000002</c:v>
                </c:pt>
                <c:pt idx="54">
                  <c:v>3646.5187500000002</c:v>
                </c:pt>
                <c:pt idx="55">
                  <c:v>3646.5187500000002</c:v>
                </c:pt>
                <c:pt idx="56">
                  <c:v>3646.5187500000002</c:v>
                </c:pt>
                <c:pt idx="57">
                  <c:v>3646.5187500000002</c:v>
                </c:pt>
                <c:pt idx="58">
                  <c:v>3646.5187500000002</c:v>
                </c:pt>
                <c:pt idx="59">
                  <c:v>3646.5187500000002</c:v>
                </c:pt>
                <c:pt idx="60">
                  <c:v>3828.8446875000004</c:v>
                </c:pt>
                <c:pt idx="61">
                  <c:v>3828.8446875000004</c:v>
                </c:pt>
                <c:pt idx="62">
                  <c:v>3828.8446875000004</c:v>
                </c:pt>
                <c:pt idx="63">
                  <c:v>3828.8446875000004</c:v>
                </c:pt>
                <c:pt idx="64">
                  <c:v>3828.8446875000004</c:v>
                </c:pt>
                <c:pt idx="65">
                  <c:v>3828.8446875000004</c:v>
                </c:pt>
                <c:pt idx="66">
                  <c:v>3828.8446875000004</c:v>
                </c:pt>
                <c:pt idx="67">
                  <c:v>3828.8446875000004</c:v>
                </c:pt>
                <c:pt idx="68">
                  <c:v>3828.8446875000004</c:v>
                </c:pt>
                <c:pt idx="69">
                  <c:v>3828.8446875000004</c:v>
                </c:pt>
                <c:pt idx="70">
                  <c:v>3828.8446875000004</c:v>
                </c:pt>
                <c:pt idx="71">
                  <c:v>3828.8446875000004</c:v>
                </c:pt>
                <c:pt idx="72">
                  <c:v>4020.2869218750006</c:v>
                </c:pt>
                <c:pt idx="73">
                  <c:v>4020.2869218750006</c:v>
                </c:pt>
                <c:pt idx="74">
                  <c:v>4020.2869218750006</c:v>
                </c:pt>
                <c:pt idx="75">
                  <c:v>4020.2869218750006</c:v>
                </c:pt>
                <c:pt idx="76">
                  <c:v>4020.2869218750006</c:v>
                </c:pt>
                <c:pt idx="77">
                  <c:v>4020.2869218750006</c:v>
                </c:pt>
                <c:pt idx="78">
                  <c:v>4020.2869218750006</c:v>
                </c:pt>
                <c:pt idx="79">
                  <c:v>4020.2869218750006</c:v>
                </c:pt>
                <c:pt idx="80">
                  <c:v>4020.2869218750006</c:v>
                </c:pt>
                <c:pt idx="81">
                  <c:v>4020.2869218750006</c:v>
                </c:pt>
                <c:pt idx="82">
                  <c:v>4020.2869218750006</c:v>
                </c:pt>
                <c:pt idx="83">
                  <c:v>4020.2869218750006</c:v>
                </c:pt>
                <c:pt idx="84">
                  <c:v>4221.3012679687508</c:v>
                </c:pt>
                <c:pt idx="85">
                  <c:v>4221.3012679687508</c:v>
                </c:pt>
                <c:pt idx="86">
                  <c:v>4221.3012679687508</c:v>
                </c:pt>
                <c:pt idx="87">
                  <c:v>4221.3012679687508</c:v>
                </c:pt>
                <c:pt idx="88">
                  <c:v>4221.3012679687508</c:v>
                </c:pt>
                <c:pt idx="89">
                  <c:v>4221.3012679687508</c:v>
                </c:pt>
                <c:pt idx="90">
                  <c:v>4221.3012679687508</c:v>
                </c:pt>
                <c:pt idx="91">
                  <c:v>4221.3012679687508</c:v>
                </c:pt>
                <c:pt idx="92">
                  <c:v>4221.3012679687508</c:v>
                </c:pt>
                <c:pt idx="93">
                  <c:v>4221.3012679687508</c:v>
                </c:pt>
                <c:pt idx="94">
                  <c:v>4221.3012679687508</c:v>
                </c:pt>
                <c:pt idx="95">
                  <c:v>4221.3012679687508</c:v>
                </c:pt>
                <c:pt idx="96">
                  <c:v>4432.3663313671886</c:v>
                </c:pt>
                <c:pt idx="97">
                  <c:v>4432.3663313671886</c:v>
                </c:pt>
                <c:pt idx="98">
                  <c:v>4432.3663313671886</c:v>
                </c:pt>
                <c:pt idx="99">
                  <c:v>4432.3663313671886</c:v>
                </c:pt>
                <c:pt idx="100">
                  <c:v>4432.3663313671886</c:v>
                </c:pt>
                <c:pt idx="101">
                  <c:v>4432.3663313671886</c:v>
                </c:pt>
                <c:pt idx="102">
                  <c:v>4432.3663313671886</c:v>
                </c:pt>
                <c:pt idx="103">
                  <c:v>4432.3663313671886</c:v>
                </c:pt>
                <c:pt idx="104">
                  <c:v>4432.3663313671886</c:v>
                </c:pt>
                <c:pt idx="105">
                  <c:v>4432.3663313671886</c:v>
                </c:pt>
                <c:pt idx="106">
                  <c:v>4432.3663313671886</c:v>
                </c:pt>
                <c:pt idx="107">
                  <c:v>4432.3663313671886</c:v>
                </c:pt>
                <c:pt idx="108">
                  <c:v>4653.9846479355483</c:v>
                </c:pt>
                <c:pt idx="109">
                  <c:v>4653.9846479355483</c:v>
                </c:pt>
                <c:pt idx="110">
                  <c:v>4653.9846479355483</c:v>
                </c:pt>
                <c:pt idx="111">
                  <c:v>4653.9846479355483</c:v>
                </c:pt>
                <c:pt idx="112">
                  <c:v>4653.9846479355483</c:v>
                </c:pt>
                <c:pt idx="113">
                  <c:v>4653.9846479355483</c:v>
                </c:pt>
                <c:pt idx="114">
                  <c:v>4653.9846479355483</c:v>
                </c:pt>
                <c:pt idx="115">
                  <c:v>4653.9846479355483</c:v>
                </c:pt>
                <c:pt idx="116">
                  <c:v>4653.9846479355483</c:v>
                </c:pt>
                <c:pt idx="117">
                  <c:v>4653.9846479355483</c:v>
                </c:pt>
                <c:pt idx="118">
                  <c:v>4653.9846479355483</c:v>
                </c:pt>
                <c:pt idx="119">
                  <c:v>4653.9846479355483</c:v>
                </c:pt>
                <c:pt idx="120">
                  <c:v>4886.6838803323262</c:v>
                </c:pt>
                <c:pt idx="121">
                  <c:v>4886.6838803323262</c:v>
                </c:pt>
                <c:pt idx="122">
                  <c:v>4886.6838803323262</c:v>
                </c:pt>
                <c:pt idx="123">
                  <c:v>4886.6838803323262</c:v>
                </c:pt>
                <c:pt idx="124">
                  <c:v>4886.6838803323262</c:v>
                </c:pt>
                <c:pt idx="125">
                  <c:v>4886.6838803323262</c:v>
                </c:pt>
                <c:pt idx="126">
                  <c:v>4886.6838803323262</c:v>
                </c:pt>
                <c:pt idx="127">
                  <c:v>4886.6838803323262</c:v>
                </c:pt>
                <c:pt idx="128">
                  <c:v>4886.6838803323262</c:v>
                </c:pt>
                <c:pt idx="129">
                  <c:v>4886.6838803323262</c:v>
                </c:pt>
                <c:pt idx="130">
                  <c:v>4886.6838803323262</c:v>
                </c:pt>
                <c:pt idx="131">
                  <c:v>4886.6838803323262</c:v>
                </c:pt>
                <c:pt idx="132">
                  <c:v>5131.0180743489427</c:v>
                </c:pt>
                <c:pt idx="133">
                  <c:v>5131.0180743489427</c:v>
                </c:pt>
                <c:pt idx="134">
                  <c:v>5131.0180743489427</c:v>
                </c:pt>
                <c:pt idx="135">
                  <c:v>5131.0180743489427</c:v>
                </c:pt>
                <c:pt idx="136">
                  <c:v>5131.0180743489427</c:v>
                </c:pt>
                <c:pt idx="137">
                  <c:v>5131.0180743489427</c:v>
                </c:pt>
                <c:pt idx="138">
                  <c:v>5131.0180743489427</c:v>
                </c:pt>
                <c:pt idx="139">
                  <c:v>5131.0180743489427</c:v>
                </c:pt>
                <c:pt idx="140">
                  <c:v>5131.0180743489427</c:v>
                </c:pt>
                <c:pt idx="141">
                  <c:v>5131.0180743489427</c:v>
                </c:pt>
                <c:pt idx="142">
                  <c:v>5131.0180743489427</c:v>
                </c:pt>
                <c:pt idx="143">
                  <c:v>5131.0180743489427</c:v>
                </c:pt>
                <c:pt idx="144">
                  <c:v>5387.5689780663897</c:v>
                </c:pt>
                <c:pt idx="145">
                  <c:v>5387.5689780663897</c:v>
                </c:pt>
                <c:pt idx="146">
                  <c:v>5387.5689780663897</c:v>
                </c:pt>
                <c:pt idx="147">
                  <c:v>5387.5689780663897</c:v>
                </c:pt>
                <c:pt idx="148">
                  <c:v>5387.5689780663897</c:v>
                </c:pt>
                <c:pt idx="149">
                  <c:v>5387.5689780663897</c:v>
                </c:pt>
                <c:pt idx="150">
                  <c:v>5387.5689780663897</c:v>
                </c:pt>
                <c:pt idx="151">
                  <c:v>5387.5689780663897</c:v>
                </c:pt>
                <c:pt idx="152">
                  <c:v>5387.5689780663897</c:v>
                </c:pt>
                <c:pt idx="153">
                  <c:v>5387.5689780663897</c:v>
                </c:pt>
                <c:pt idx="154">
                  <c:v>5387.5689780663897</c:v>
                </c:pt>
                <c:pt idx="155">
                  <c:v>5387.5689780663897</c:v>
                </c:pt>
                <c:pt idx="156">
                  <c:v>5656.9474269697093</c:v>
                </c:pt>
                <c:pt idx="157">
                  <c:v>5656.9474269697093</c:v>
                </c:pt>
                <c:pt idx="158">
                  <c:v>5656.9474269697093</c:v>
                </c:pt>
                <c:pt idx="159">
                  <c:v>5656.9474269697093</c:v>
                </c:pt>
                <c:pt idx="160">
                  <c:v>5656.9474269697093</c:v>
                </c:pt>
                <c:pt idx="161">
                  <c:v>5656.9474269697093</c:v>
                </c:pt>
                <c:pt idx="162">
                  <c:v>5656.9474269697093</c:v>
                </c:pt>
                <c:pt idx="163">
                  <c:v>5656.9474269697093</c:v>
                </c:pt>
                <c:pt idx="164">
                  <c:v>5656.9474269697093</c:v>
                </c:pt>
                <c:pt idx="165">
                  <c:v>5656.9474269697093</c:v>
                </c:pt>
                <c:pt idx="166">
                  <c:v>5656.9474269697093</c:v>
                </c:pt>
                <c:pt idx="167">
                  <c:v>5656.9474269697093</c:v>
                </c:pt>
                <c:pt idx="168">
                  <c:v>5939.7947983181948</c:v>
                </c:pt>
                <c:pt idx="169">
                  <c:v>5939.7947983181948</c:v>
                </c:pt>
                <c:pt idx="170">
                  <c:v>5939.7947983181948</c:v>
                </c:pt>
                <c:pt idx="171">
                  <c:v>5939.7947983181948</c:v>
                </c:pt>
                <c:pt idx="172">
                  <c:v>5939.7947983181948</c:v>
                </c:pt>
                <c:pt idx="173">
                  <c:v>5939.7947983181948</c:v>
                </c:pt>
                <c:pt idx="174">
                  <c:v>5939.7947983181948</c:v>
                </c:pt>
                <c:pt idx="175">
                  <c:v>5939.7947983181948</c:v>
                </c:pt>
                <c:pt idx="176">
                  <c:v>5939.7947983181948</c:v>
                </c:pt>
                <c:pt idx="177">
                  <c:v>5939.7947983181948</c:v>
                </c:pt>
                <c:pt idx="178">
                  <c:v>5939.7947983181948</c:v>
                </c:pt>
                <c:pt idx="179">
                  <c:v>5939.7947983181948</c:v>
                </c:pt>
                <c:pt idx="180">
                  <c:v>6236.7845382341047</c:v>
                </c:pt>
                <c:pt idx="181">
                  <c:v>6236.7845382341047</c:v>
                </c:pt>
                <c:pt idx="182">
                  <c:v>6236.7845382341047</c:v>
                </c:pt>
                <c:pt idx="183">
                  <c:v>6236.7845382341047</c:v>
                </c:pt>
                <c:pt idx="184">
                  <c:v>6236.7845382341047</c:v>
                </c:pt>
                <c:pt idx="185">
                  <c:v>6236.7845382341047</c:v>
                </c:pt>
                <c:pt idx="186">
                  <c:v>6236.7845382341047</c:v>
                </c:pt>
                <c:pt idx="187">
                  <c:v>6236.7845382341047</c:v>
                </c:pt>
                <c:pt idx="188">
                  <c:v>6236.7845382341047</c:v>
                </c:pt>
                <c:pt idx="189">
                  <c:v>6236.7845382341047</c:v>
                </c:pt>
                <c:pt idx="190">
                  <c:v>6236.7845382341047</c:v>
                </c:pt>
                <c:pt idx="191">
                  <c:v>6236.7845382341047</c:v>
                </c:pt>
                <c:pt idx="192">
                  <c:v>6548.6237651458105</c:v>
                </c:pt>
                <c:pt idx="193">
                  <c:v>6548.6237651458105</c:v>
                </c:pt>
                <c:pt idx="194">
                  <c:v>6548.6237651458105</c:v>
                </c:pt>
                <c:pt idx="195">
                  <c:v>6548.6237651458105</c:v>
                </c:pt>
                <c:pt idx="196">
                  <c:v>6548.6237651458105</c:v>
                </c:pt>
                <c:pt idx="197">
                  <c:v>6548.6237651458105</c:v>
                </c:pt>
                <c:pt idx="198">
                  <c:v>6548.6237651458105</c:v>
                </c:pt>
                <c:pt idx="199">
                  <c:v>6548.6237651458105</c:v>
                </c:pt>
                <c:pt idx="200">
                  <c:v>6548.6237651458105</c:v>
                </c:pt>
                <c:pt idx="201">
                  <c:v>6548.6237651458105</c:v>
                </c:pt>
                <c:pt idx="202">
                  <c:v>6548.6237651458105</c:v>
                </c:pt>
                <c:pt idx="203">
                  <c:v>6548.6237651458105</c:v>
                </c:pt>
                <c:pt idx="204">
                  <c:v>6876.0549534031015</c:v>
                </c:pt>
                <c:pt idx="205">
                  <c:v>6876.0549534031015</c:v>
                </c:pt>
                <c:pt idx="206">
                  <c:v>6876.0549534031015</c:v>
                </c:pt>
                <c:pt idx="207">
                  <c:v>6876.0549534031015</c:v>
                </c:pt>
                <c:pt idx="208">
                  <c:v>6876.0549534031015</c:v>
                </c:pt>
                <c:pt idx="209">
                  <c:v>6876.0549534031015</c:v>
                </c:pt>
                <c:pt idx="210">
                  <c:v>6876.0549534031015</c:v>
                </c:pt>
                <c:pt idx="211">
                  <c:v>6876.0549534031015</c:v>
                </c:pt>
                <c:pt idx="212">
                  <c:v>6876.0549534031015</c:v>
                </c:pt>
                <c:pt idx="213">
                  <c:v>6876.0549534031015</c:v>
                </c:pt>
                <c:pt idx="214">
                  <c:v>6876.0549534031015</c:v>
                </c:pt>
                <c:pt idx="215">
                  <c:v>6876.0549534031015</c:v>
                </c:pt>
                <c:pt idx="216">
                  <c:v>7219.857701073257</c:v>
                </c:pt>
                <c:pt idx="217">
                  <c:v>7219.857701073257</c:v>
                </c:pt>
                <c:pt idx="218">
                  <c:v>7219.857701073257</c:v>
                </c:pt>
                <c:pt idx="219">
                  <c:v>7219.857701073257</c:v>
                </c:pt>
                <c:pt idx="220">
                  <c:v>7219.857701073257</c:v>
                </c:pt>
                <c:pt idx="221">
                  <c:v>7219.857701073257</c:v>
                </c:pt>
                <c:pt idx="222">
                  <c:v>7219.857701073257</c:v>
                </c:pt>
                <c:pt idx="223">
                  <c:v>7219.857701073257</c:v>
                </c:pt>
                <c:pt idx="224">
                  <c:v>7219.857701073257</c:v>
                </c:pt>
                <c:pt idx="225">
                  <c:v>7219.857701073257</c:v>
                </c:pt>
                <c:pt idx="226">
                  <c:v>7219.857701073257</c:v>
                </c:pt>
                <c:pt idx="227">
                  <c:v>7219.857701073257</c:v>
                </c:pt>
                <c:pt idx="228">
                  <c:v>7580.8505861269205</c:v>
                </c:pt>
                <c:pt idx="229">
                  <c:v>7580.8505861269205</c:v>
                </c:pt>
                <c:pt idx="230">
                  <c:v>7580.8505861269205</c:v>
                </c:pt>
                <c:pt idx="231">
                  <c:v>7580.8505861269205</c:v>
                </c:pt>
                <c:pt idx="232">
                  <c:v>7580.8505861269205</c:v>
                </c:pt>
                <c:pt idx="233">
                  <c:v>7580.8505861269205</c:v>
                </c:pt>
                <c:pt idx="234">
                  <c:v>7580.8505861269205</c:v>
                </c:pt>
                <c:pt idx="235">
                  <c:v>7580.8505861269205</c:v>
                </c:pt>
                <c:pt idx="236">
                  <c:v>7580.8505861269205</c:v>
                </c:pt>
                <c:pt idx="237">
                  <c:v>7580.8505861269205</c:v>
                </c:pt>
                <c:pt idx="238">
                  <c:v>7580.8505861269205</c:v>
                </c:pt>
                <c:pt idx="239">
                  <c:v>7580.8505861269205</c:v>
                </c:pt>
                <c:pt idx="240">
                  <c:v>7959.8931154332668</c:v>
                </c:pt>
                <c:pt idx="241">
                  <c:v>7959.8931154332668</c:v>
                </c:pt>
                <c:pt idx="242">
                  <c:v>7959.8931154332668</c:v>
                </c:pt>
                <c:pt idx="243">
                  <c:v>7959.8931154332668</c:v>
                </c:pt>
                <c:pt idx="244">
                  <c:v>7959.8931154332668</c:v>
                </c:pt>
                <c:pt idx="245">
                  <c:v>7959.8931154332668</c:v>
                </c:pt>
                <c:pt idx="246">
                  <c:v>7959.8931154332668</c:v>
                </c:pt>
                <c:pt idx="247">
                  <c:v>7959.8931154332668</c:v>
                </c:pt>
                <c:pt idx="248">
                  <c:v>7959.8931154332668</c:v>
                </c:pt>
                <c:pt idx="249">
                  <c:v>7959.8931154332668</c:v>
                </c:pt>
                <c:pt idx="250">
                  <c:v>7959.8931154332668</c:v>
                </c:pt>
                <c:pt idx="251">
                  <c:v>7959.8931154332668</c:v>
                </c:pt>
                <c:pt idx="252">
                  <c:v>8357.8877712049307</c:v>
                </c:pt>
                <c:pt idx="253">
                  <c:v>8357.8877712049307</c:v>
                </c:pt>
                <c:pt idx="254">
                  <c:v>8357.8877712049307</c:v>
                </c:pt>
                <c:pt idx="255">
                  <c:v>8357.8877712049307</c:v>
                </c:pt>
                <c:pt idx="256">
                  <c:v>8357.8877712049307</c:v>
                </c:pt>
                <c:pt idx="257">
                  <c:v>8357.8877712049307</c:v>
                </c:pt>
                <c:pt idx="258">
                  <c:v>8357.8877712049307</c:v>
                </c:pt>
                <c:pt idx="259">
                  <c:v>8357.8877712049307</c:v>
                </c:pt>
                <c:pt idx="260">
                  <c:v>8357.8877712049307</c:v>
                </c:pt>
                <c:pt idx="261">
                  <c:v>8357.8877712049307</c:v>
                </c:pt>
                <c:pt idx="262">
                  <c:v>8357.8877712049307</c:v>
                </c:pt>
                <c:pt idx="263">
                  <c:v>8357.8877712049307</c:v>
                </c:pt>
                <c:pt idx="264">
                  <c:v>8775.7821597651782</c:v>
                </c:pt>
                <c:pt idx="265">
                  <c:v>8775.7821597651782</c:v>
                </c:pt>
                <c:pt idx="266">
                  <c:v>8775.7821597651782</c:v>
                </c:pt>
                <c:pt idx="267">
                  <c:v>8775.7821597651782</c:v>
                </c:pt>
                <c:pt idx="268">
                  <c:v>8775.7821597651782</c:v>
                </c:pt>
                <c:pt idx="269">
                  <c:v>8775.7821597651782</c:v>
                </c:pt>
                <c:pt idx="270">
                  <c:v>8775.7821597651782</c:v>
                </c:pt>
                <c:pt idx="271">
                  <c:v>8775.7821597651782</c:v>
                </c:pt>
                <c:pt idx="272">
                  <c:v>8775.7821597651782</c:v>
                </c:pt>
                <c:pt idx="273">
                  <c:v>8775.7821597651782</c:v>
                </c:pt>
                <c:pt idx="274">
                  <c:v>8775.7821597651782</c:v>
                </c:pt>
                <c:pt idx="275">
                  <c:v>8775.7821597651782</c:v>
                </c:pt>
                <c:pt idx="276">
                  <c:v>9214.5712677534375</c:v>
                </c:pt>
                <c:pt idx="277">
                  <c:v>9214.5712677534375</c:v>
                </c:pt>
                <c:pt idx="278">
                  <c:v>9214.5712677534375</c:v>
                </c:pt>
                <c:pt idx="279">
                  <c:v>9214.5712677534375</c:v>
                </c:pt>
                <c:pt idx="280">
                  <c:v>9214.5712677534375</c:v>
                </c:pt>
                <c:pt idx="281">
                  <c:v>9214.5712677534375</c:v>
                </c:pt>
                <c:pt idx="282">
                  <c:v>9214.5712677534375</c:v>
                </c:pt>
                <c:pt idx="283">
                  <c:v>9214.5712677534375</c:v>
                </c:pt>
                <c:pt idx="284">
                  <c:v>9214.5712677534375</c:v>
                </c:pt>
                <c:pt idx="285">
                  <c:v>9214.5712677534375</c:v>
                </c:pt>
                <c:pt idx="286">
                  <c:v>9214.5712677534375</c:v>
                </c:pt>
                <c:pt idx="287">
                  <c:v>9214.5712677534375</c:v>
                </c:pt>
                <c:pt idx="288">
                  <c:v>9675.2998311411102</c:v>
                </c:pt>
                <c:pt idx="289">
                  <c:v>9675.2998311411102</c:v>
                </c:pt>
                <c:pt idx="290">
                  <c:v>9675.2998311411102</c:v>
                </c:pt>
                <c:pt idx="291">
                  <c:v>9675.2998311411102</c:v>
                </c:pt>
                <c:pt idx="292">
                  <c:v>9675.2998311411102</c:v>
                </c:pt>
                <c:pt idx="293">
                  <c:v>9675.2998311411102</c:v>
                </c:pt>
                <c:pt idx="294">
                  <c:v>9675.2998311411102</c:v>
                </c:pt>
                <c:pt idx="295">
                  <c:v>9675.2998311411102</c:v>
                </c:pt>
                <c:pt idx="296">
                  <c:v>9675.2998311411102</c:v>
                </c:pt>
                <c:pt idx="297">
                  <c:v>9675.2998311411102</c:v>
                </c:pt>
                <c:pt idx="298">
                  <c:v>9675.2998311411102</c:v>
                </c:pt>
                <c:pt idx="299">
                  <c:v>9675.2998311411102</c:v>
                </c:pt>
                <c:pt idx="300">
                  <c:v>10159.064822698167</c:v>
                </c:pt>
                <c:pt idx="301">
                  <c:v>10159.064822698167</c:v>
                </c:pt>
                <c:pt idx="302">
                  <c:v>10159.064822698167</c:v>
                </c:pt>
                <c:pt idx="303">
                  <c:v>10159.064822698167</c:v>
                </c:pt>
                <c:pt idx="304">
                  <c:v>10159.064822698167</c:v>
                </c:pt>
                <c:pt idx="305">
                  <c:v>10159.064822698167</c:v>
                </c:pt>
                <c:pt idx="306">
                  <c:v>10159.064822698167</c:v>
                </c:pt>
                <c:pt idx="307">
                  <c:v>10159.064822698167</c:v>
                </c:pt>
                <c:pt idx="308">
                  <c:v>10159.064822698167</c:v>
                </c:pt>
                <c:pt idx="309">
                  <c:v>10159.064822698167</c:v>
                </c:pt>
                <c:pt idx="310">
                  <c:v>10159.064822698167</c:v>
                </c:pt>
                <c:pt idx="311">
                  <c:v>10159.064822698167</c:v>
                </c:pt>
                <c:pt idx="312">
                  <c:v>10667.018063833075</c:v>
                </c:pt>
                <c:pt idx="313">
                  <c:v>10667.018063833075</c:v>
                </c:pt>
                <c:pt idx="314">
                  <c:v>10667.018063833075</c:v>
                </c:pt>
                <c:pt idx="315">
                  <c:v>10667.018063833075</c:v>
                </c:pt>
                <c:pt idx="316">
                  <c:v>10667.018063833075</c:v>
                </c:pt>
                <c:pt idx="317">
                  <c:v>10667.018063833075</c:v>
                </c:pt>
                <c:pt idx="318">
                  <c:v>10667.018063833075</c:v>
                </c:pt>
                <c:pt idx="319">
                  <c:v>10667.018063833075</c:v>
                </c:pt>
                <c:pt idx="320">
                  <c:v>10667.018063833075</c:v>
                </c:pt>
                <c:pt idx="321">
                  <c:v>10667.018063833075</c:v>
                </c:pt>
                <c:pt idx="322">
                  <c:v>10667.018063833075</c:v>
                </c:pt>
                <c:pt idx="323">
                  <c:v>10667.018063833075</c:v>
                </c:pt>
                <c:pt idx="324">
                  <c:v>11200.368967024729</c:v>
                </c:pt>
                <c:pt idx="325">
                  <c:v>11200.368967024729</c:v>
                </c:pt>
                <c:pt idx="326">
                  <c:v>11200.368967024729</c:v>
                </c:pt>
                <c:pt idx="327">
                  <c:v>11200.368967024729</c:v>
                </c:pt>
                <c:pt idx="328">
                  <c:v>11200.368967024729</c:v>
                </c:pt>
                <c:pt idx="329">
                  <c:v>11200.368967024729</c:v>
                </c:pt>
                <c:pt idx="330">
                  <c:v>11200.368967024729</c:v>
                </c:pt>
                <c:pt idx="331">
                  <c:v>11200.368967024729</c:v>
                </c:pt>
                <c:pt idx="332">
                  <c:v>11200.368967024729</c:v>
                </c:pt>
                <c:pt idx="333">
                  <c:v>11200.368967024729</c:v>
                </c:pt>
                <c:pt idx="334">
                  <c:v>11200.368967024729</c:v>
                </c:pt>
                <c:pt idx="335">
                  <c:v>11200.368967024729</c:v>
                </c:pt>
                <c:pt idx="336">
                  <c:v>11760.387415375966</c:v>
                </c:pt>
                <c:pt idx="337">
                  <c:v>11760.387415375966</c:v>
                </c:pt>
                <c:pt idx="338">
                  <c:v>11760.387415375966</c:v>
                </c:pt>
                <c:pt idx="339">
                  <c:v>11760.387415375966</c:v>
                </c:pt>
                <c:pt idx="340">
                  <c:v>11760.387415375966</c:v>
                </c:pt>
                <c:pt idx="341">
                  <c:v>11760.387415375966</c:v>
                </c:pt>
                <c:pt idx="342">
                  <c:v>11760.387415375966</c:v>
                </c:pt>
                <c:pt idx="343">
                  <c:v>11760.387415375966</c:v>
                </c:pt>
                <c:pt idx="344">
                  <c:v>11760.387415375966</c:v>
                </c:pt>
                <c:pt idx="345">
                  <c:v>11760.387415375966</c:v>
                </c:pt>
                <c:pt idx="346">
                  <c:v>11760.387415375966</c:v>
                </c:pt>
                <c:pt idx="347">
                  <c:v>11760.387415375966</c:v>
                </c:pt>
                <c:pt idx="348">
                  <c:v>12348.406786144766</c:v>
                </c:pt>
                <c:pt idx="349">
                  <c:v>12348.406786144766</c:v>
                </c:pt>
                <c:pt idx="350">
                  <c:v>12348.406786144766</c:v>
                </c:pt>
                <c:pt idx="351">
                  <c:v>12348.406786144766</c:v>
                </c:pt>
                <c:pt idx="352">
                  <c:v>12348.406786144766</c:v>
                </c:pt>
                <c:pt idx="353">
                  <c:v>12348.406786144766</c:v>
                </c:pt>
                <c:pt idx="354">
                  <c:v>12348.406786144766</c:v>
                </c:pt>
                <c:pt idx="355">
                  <c:v>12348.406786144766</c:v>
                </c:pt>
                <c:pt idx="356">
                  <c:v>12348.406786144766</c:v>
                </c:pt>
                <c:pt idx="357">
                  <c:v>12348.406786144766</c:v>
                </c:pt>
                <c:pt idx="358">
                  <c:v>12348.406786144766</c:v>
                </c:pt>
                <c:pt idx="359">
                  <c:v>12348.406786144766</c:v>
                </c:pt>
                <c:pt idx="360">
                  <c:v>12965.827125452004</c:v>
                </c:pt>
                <c:pt idx="361">
                  <c:v>12965.827125452004</c:v>
                </c:pt>
                <c:pt idx="362">
                  <c:v>12965.827125452004</c:v>
                </c:pt>
                <c:pt idx="363">
                  <c:v>12965.827125452004</c:v>
                </c:pt>
                <c:pt idx="364">
                  <c:v>12965.827125452004</c:v>
                </c:pt>
                <c:pt idx="365">
                  <c:v>12965.827125452004</c:v>
                </c:pt>
                <c:pt idx="366">
                  <c:v>12965.827125452004</c:v>
                </c:pt>
                <c:pt idx="367">
                  <c:v>12965.827125452004</c:v>
                </c:pt>
                <c:pt idx="368">
                  <c:v>12965.827125452004</c:v>
                </c:pt>
                <c:pt idx="369">
                  <c:v>12965.827125452004</c:v>
                </c:pt>
                <c:pt idx="370">
                  <c:v>12965.827125452004</c:v>
                </c:pt>
                <c:pt idx="371">
                  <c:v>12965.827125452004</c:v>
                </c:pt>
                <c:pt idx="372">
                  <c:v>13614.118481724605</c:v>
                </c:pt>
                <c:pt idx="373">
                  <c:v>13614.118481724605</c:v>
                </c:pt>
                <c:pt idx="374">
                  <c:v>13614.118481724605</c:v>
                </c:pt>
                <c:pt idx="375">
                  <c:v>13614.118481724605</c:v>
                </c:pt>
                <c:pt idx="376">
                  <c:v>13614.118481724605</c:v>
                </c:pt>
                <c:pt idx="377">
                  <c:v>13614.118481724605</c:v>
                </c:pt>
                <c:pt idx="378">
                  <c:v>13614.118481724605</c:v>
                </c:pt>
                <c:pt idx="379">
                  <c:v>13614.118481724605</c:v>
                </c:pt>
                <c:pt idx="380">
                  <c:v>13614.118481724605</c:v>
                </c:pt>
                <c:pt idx="381">
                  <c:v>13614.118481724605</c:v>
                </c:pt>
                <c:pt idx="382">
                  <c:v>13614.118481724605</c:v>
                </c:pt>
                <c:pt idx="383">
                  <c:v>13614.118481724605</c:v>
                </c:pt>
                <c:pt idx="384">
                  <c:v>14294.824405810836</c:v>
                </c:pt>
                <c:pt idx="385">
                  <c:v>14294.824405810836</c:v>
                </c:pt>
                <c:pt idx="386">
                  <c:v>14294.824405810836</c:v>
                </c:pt>
                <c:pt idx="387">
                  <c:v>14294.824405810836</c:v>
                </c:pt>
                <c:pt idx="388">
                  <c:v>14294.824405810836</c:v>
                </c:pt>
                <c:pt idx="389">
                  <c:v>14294.824405810836</c:v>
                </c:pt>
                <c:pt idx="390">
                  <c:v>14294.824405810836</c:v>
                </c:pt>
                <c:pt idx="391">
                  <c:v>14294.824405810836</c:v>
                </c:pt>
                <c:pt idx="392">
                  <c:v>14294.824405810836</c:v>
                </c:pt>
                <c:pt idx="393">
                  <c:v>14294.824405810836</c:v>
                </c:pt>
                <c:pt idx="394">
                  <c:v>14294.824405810836</c:v>
                </c:pt>
                <c:pt idx="395">
                  <c:v>14294.824405810836</c:v>
                </c:pt>
                <c:pt idx="396">
                  <c:v>15009.565626101377</c:v>
                </c:pt>
                <c:pt idx="397">
                  <c:v>15009.565626101377</c:v>
                </c:pt>
                <c:pt idx="398">
                  <c:v>15009.565626101377</c:v>
                </c:pt>
                <c:pt idx="399">
                  <c:v>15009.565626101377</c:v>
                </c:pt>
                <c:pt idx="400">
                  <c:v>15009.565626101377</c:v>
                </c:pt>
                <c:pt idx="401">
                  <c:v>15009.565626101377</c:v>
                </c:pt>
                <c:pt idx="402">
                  <c:v>15009.565626101377</c:v>
                </c:pt>
                <c:pt idx="403">
                  <c:v>15009.565626101377</c:v>
                </c:pt>
                <c:pt idx="404">
                  <c:v>15009.565626101377</c:v>
                </c:pt>
                <c:pt idx="405">
                  <c:v>15009.565626101377</c:v>
                </c:pt>
                <c:pt idx="406">
                  <c:v>15009.565626101377</c:v>
                </c:pt>
                <c:pt idx="407">
                  <c:v>15009.565626101377</c:v>
                </c:pt>
                <c:pt idx="408">
                  <c:v>15760.043907406447</c:v>
                </c:pt>
                <c:pt idx="409">
                  <c:v>15760.043907406447</c:v>
                </c:pt>
                <c:pt idx="410">
                  <c:v>15760.043907406447</c:v>
                </c:pt>
                <c:pt idx="411">
                  <c:v>15760.043907406447</c:v>
                </c:pt>
                <c:pt idx="412">
                  <c:v>15760.043907406447</c:v>
                </c:pt>
                <c:pt idx="413">
                  <c:v>15760.043907406447</c:v>
                </c:pt>
                <c:pt idx="414">
                  <c:v>15760.043907406447</c:v>
                </c:pt>
                <c:pt idx="415">
                  <c:v>15760.043907406447</c:v>
                </c:pt>
                <c:pt idx="416">
                  <c:v>15760.043907406447</c:v>
                </c:pt>
                <c:pt idx="417">
                  <c:v>15760.043907406447</c:v>
                </c:pt>
                <c:pt idx="418">
                  <c:v>15760.043907406447</c:v>
                </c:pt>
                <c:pt idx="419">
                  <c:v>15760.043907406447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0-412B-B6AD-03DF38D2B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304623"/>
        <c:axId val="516314223"/>
      </c:lineChart>
      <c:catAx>
        <c:axId val="516304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6314223"/>
        <c:crosses val="autoZero"/>
        <c:auto val="1"/>
        <c:lblAlgn val="ctr"/>
        <c:lblOffset val="100"/>
        <c:noMultiLvlLbl val="0"/>
      </c:catAx>
      <c:valAx>
        <c:axId val="516314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R$-416]\ * #,##0.00_-;\-[$R$-416]\ * #,##0.00_-;_-[$R$-416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6304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Valor</a:t>
            </a:r>
            <a:r>
              <a:rPr lang="pt-BR" baseline="0"/>
              <a:t> Total Pago x Retorno Aluguel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'Tabela SAC'!$A$9</c:f>
              <c:strCache>
                <c:ptCount val="1"/>
                <c:pt idx="0">
                  <c:v>Nº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'Tabela SAC'!$A$10:$A$429</c:f>
              <c:numCache>
                <c:formatCode>General</c:formatCode>
                <c:ptCount val="4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1-46F5-A577-6346DD2C653E}"/>
            </c:ext>
          </c:extLst>
        </c:ser>
        <c:ser>
          <c:idx val="1"/>
          <c:order val="1"/>
          <c:tx>
            <c:strRef>
              <c:f>'Tabela SAC'!$M$9</c:f>
              <c:strCache>
                <c:ptCount val="1"/>
                <c:pt idx="0">
                  <c:v> Valor Pago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'Tabela SAC'!$M$10:$M$69</c:f>
              <c:numCache>
                <c:formatCode>_-[$R$-416]\ * #,##0.00_-;\-[$R$-416]\ * #,##0.00_-;_-[$R$-416]\ * "-"??_-;_-@_-</c:formatCode>
                <c:ptCount val="60"/>
                <c:pt idx="0">
                  <c:v>166083.15980369603</c:v>
                </c:pt>
                <c:pt idx="1">
                  <c:v>167159.19983915199</c:v>
                </c:pt>
                <c:pt idx="2">
                  <c:v>168228.12010636786</c:v>
                </c:pt>
                <c:pt idx="3">
                  <c:v>169289.92060534365</c:v>
                </c:pt>
                <c:pt idx="4">
                  <c:v>170344.60133607933</c:v>
                </c:pt>
                <c:pt idx="5">
                  <c:v>171392.16229857493</c:v>
                </c:pt>
                <c:pt idx="6">
                  <c:v>172432.60349283041</c:v>
                </c:pt>
                <c:pt idx="7">
                  <c:v>173465.92491884582</c:v>
                </c:pt>
                <c:pt idx="8">
                  <c:v>174492.12657662114</c:v>
                </c:pt>
                <c:pt idx="9">
                  <c:v>175511.20846615636</c:v>
                </c:pt>
                <c:pt idx="10">
                  <c:v>176523.17058745149</c:v>
                </c:pt>
                <c:pt idx="11">
                  <c:v>177528.01294050651</c:v>
                </c:pt>
                <c:pt idx="12">
                  <c:v>178375.73552532145</c:v>
                </c:pt>
                <c:pt idx="13">
                  <c:v>179216.33834189631</c:v>
                </c:pt>
                <c:pt idx="14">
                  <c:v>180049.82139023105</c:v>
                </c:pt>
                <c:pt idx="15">
                  <c:v>180876.18467032572</c:v>
                </c:pt>
                <c:pt idx="16">
                  <c:v>181695.4281821803</c:v>
                </c:pt>
                <c:pt idx="17">
                  <c:v>182507.55192579477</c:v>
                </c:pt>
                <c:pt idx="18">
                  <c:v>183312.55590116917</c:v>
                </c:pt>
                <c:pt idx="19">
                  <c:v>184110.44010830345</c:v>
                </c:pt>
                <c:pt idx="20">
                  <c:v>184901.20454719765</c:v>
                </c:pt>
                <c:pt idx="21">
                  <c:v>185684.84921785176</c:v>
                </c:pt>
                <c:pt idx="22">
                  <c:v>186461.37412026577</c:v>
                </c:pt>
                <c:pt idx="23">
                  <c:v>187230.77925443969</c:v>
                </c:pt>
                <c:pt idx="24">
                  <c:v>187835.56462037351</c:v>
                </c:pt>
                <c:pt idx="25">
                  <c:v>188433.23021806724</c:v>
                </c:pt>
                <c:pt idx="26">
                  <c:v>189023.77604752089</c:v>
                </c:pt>
                <c:pt idx="27">
                  <c:v>189607.20210873443</c:v>
                </c:pt>
                <c:pt idx="28">
                  <c:v>190183.50840170789</c:v>
                </c:pt>
                <c:pt idx="29">
                  <c:v>190752.69492644127</c:v>
                </c:pt>
                <c:pt idx="30">
                  <c:v>191314.76168293454</c:v>
                </c:pt>
                <c:pt idx="31">
                  <c:v>191869.70867118772</c:v>
                </c:pt>
                <c:pt idx="32">
                  <c:v>192417.53589120079</c:v>
                </c:pt>
                <c:pt idx="33">
                  <c:v>192958.24334297379</c:v>
                </c:pt>
                <c:pt idx="34">
                  <c:v>193491.8310265067</c:v>
                </c:pt>
                <c:pt idx="35">
                  <c:v>194018.2989417995</c:v>
                </c:pt>
                <c:pt idx="36">
                  <c:v>194372.27208885222</c:v>
                </c:pt>
                <c:pt idx="37">
                  <c:v>194719.12546766482</c:v>
                </c:pt>
                <c:pt idx="38">
                  <c:v>195058.85907823735</c:v>
                </c:pt>
                <c:pt idx="39">
                  <c:v>195391.47292056979</c:v>
                </c:pt>
                <c:pt idx="40">
                  <c:v>195716.96699466213</c:v>
                </c:pt>
                <c:pt idx="41">
                  <c:v>196035.34130051438</c:v>
                </c:pt>
                <c:pt idx="42">
                  <c:v>196346.59583812655</c:v>
                </c:pt>
                <c:pt idx="43">
                  <c:v>196650.73060749861</c:v>
                </c:pt>
                <c:pt idx="44">
                  <c:v>196947.74560863059</c:v>
                </c:pt>
                <c:pt idx="45">
                  <c:v>197237.64084152246</c:v>
                </c:pt>
                <c:pt idx="46">
                  <c:v>197520.41630617424</c:v>
                </c:pt>
                <c:pt idx="47">
                  <c:v>197796.07200258595</c:v>
                </c:pt>
                <c:pt idx="48">
                  <c:v>197890.96418075755</c:v>
                </c:pt>
                <c:pt idx="49">
                  <c:v>197978.73659068905</c:v>
                </c:pt>
                <c:pt idx="50">
                  <c:v>198059.38923238046</c:v>
                </c:pt>
                <c:pt idx="51">
                  <c:v>198132.92210583179</c:v>
                </c:pt>
                <c:pt idx="52">
                  <c:v>198199.33521104301</c:v>
                </c:pt>
                <c:pt idx="53">
                  <c:v>198258.62854801415</c:v>
                </c:pt>
                <c:pt idx="54">
                  <c:v>198310.80211674521</c:v>
                </c:pt>
                <c:pt idx="55">
                  <c:v>198355.85591723616</c:v>
                </c:pt>
                <c:pt idx="56">
                  <c:v>198393.78994948702</c:v>
                </c:pt>
                <c:pt idx="57">
                  <c:v>198424.60421349778</c:v>
                </c:pt>
                <c:pt idx="58">
                  <c:v>198448.29870926845</c:v>
                </c:pt>
                <c:pt idx="59">
                  <c:v>198464.87343679904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91-46F5-A577-6346DD2C6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468287"/>
        <c:axId val="119460127"/>
      </c:barChart>
      <c:lineChart>
        <c:grouping val="standard"/>
        <c:varyColors val="0"/>
        <c:ser>
          <c:idx val="2"/>
          <c:order val="2"/>
          <c:tx>
            <c:strRef>
              <c:f>'Tabela SAC'!$O$9</c:f>
              <c:strCache>
                <c:ptCount val="1"/>
                <c:pt idx="0">
                  <c:v>Retorno Aluguel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'Tabela SAC'!$O$10:$O$429</c:f>
              <c:numCache>
                <c:formatCode>0.00%</c:formatCode>
                <c:ptCount val="4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8.7104067947098502E-4</c:v>
                </c:pt>
                <c:pt idx="61">
                  <c:v>9.0691487784574085E-4</c:v>
                </c:pt>
                <c:pt idx="62">
                  <c:v>9.4278907622050113E-4</c:v>
                </c:pt>
                <c:pt idx="63">
                  <c:v>9.7866327459525696E-4</c:v>
                </c:pt>
                <c:pt idx="64">
                  <c:v>1.0145374729700128E-3</c:v>
                </c:pt>
                <c:pt idx="65">
                  <c:v>1.050411671344773E-3</c:v>
                </c:pt>
                <c:pt idx="66">
                  <c:v>1.0862858697195288E-3</c:v>
                </c:pt>
                <c:pt idx="67">
                  <c:v>1.1221600680942846E-3</c:v>
                </c:pt>
                <c:pt idx="68">
                  <c:v>1.1580342664690405E-3</c:v>
                </c:pt>
                <c:pt idx="69">
                  <c:v>1.1939084648438006E-3</c:v>
                </c:pt>
                <c:pt idx="70">
                  <c:v>1.2297826632185565E-3</c:v>
                </c:pt>
                <c:pt idx="71">
                  <c:v>1.2656568615933123E-3</c:v>
                </c:pt>
                <c:pt idx="72">
                  <c:v>2.2661462639576332E-3</c:v>
                </c:pt>
                <c:pt idx="73">
                  <c:v>2.3020204623323891E-3</c:v>
                </c:pt>
                <c:pt idx="74">
                  <c:v>2.3378946607071449E-3</c:v>
                </c:pt>
                <c:pt idx="75">
                  <c:v>2.3737688590819003E-3</c:v>
                </c:pt>
                <c:pt idx="76">
                  <c:v>2.4096430574566609E-3</c:v>
                </c:pt>
                <c:pt idx="77">
                  <c:v>2.4455172558314167E-3</c:v>
                </c:pt>
                <c:pt idx="78">
                  <c:v>2.4813914542061726E-3</c:v>
                </c:pt>
                <c:pt idx="79">
                  <c:v>2.5172656525809327E-3</c:v>
                </c:pt>
                <c:pt idx="80">
                  <c:v>2.5531398509556886E-3</c:v>
                </c:pt>
                <c:pt idx="81">
                  <c:v>2.5890140493304444E-3</c:v>
                </c:pt>
                <c:pt idx="82">
                  <c:v>2.6248882477052002E-3</c:v>
                </c:pt>
                <c:pt idx="83">
                  <c:v>2.6607624460799604E-3</c:v>
                </c:pt>
                <c:pt idx="84">
                  <c:v>3.7094826086437544E-3</c:v>
                </c:pt>
                <c:pt idx="85">
                  <c:v>3.7453568070185102E-3</c:v>
                </c:pt>
                <c:pt idx="86">
                  <c:v>3.781231005393266E-3</c:v>
                </c:pt>
                <c:pt idx="87">
                  <c:v>3.8171052037680266E-3</c:v>
                </c:pt>
                <c:pt idx="88">
                  <c:v>3.852979402142782E-3</c:v>
                </c:pt>
                <c:pt idx="89">
                  <c:v>3.8888536005175379E-3</c:v>
                </c:pt>
                <c:pt idx="90">
                  <c:v>3.9247277988922981E-3</c:v>
                </c:pt>
                <c:pt idx="91">
                  <c:v>3.9606019972670539E-3</c:v>
                </c:pt>
                <c:pt idx="92">
                  <c:v>3.9964761956418097E-3</c:v>
                </c:pt>
                <c:pt idx="93">
                  <c:v>4.0323503940165656E-3</c:v>
                </c:pt>
                <c:pt idx="94">
                  <c:v>4.0682245923913257E-3</c:v>
                </c:pt>
                <c:pt idx="95">
                  <c:v>4.1040987907660816E-3</c:v>
                </c:pt>
                <c:pt idx="96">
                  <c:v>5.2034612515393288E-3</c:v>
                </c:pt>
                <c:pt idx="97">
                  <c:v>5.239335449914089E-3</c:v>
                </c:pt>
                <c:pt idx="98">
                  <c:v>5.2752096482888448E-3</c:v>
                </c:pt>
                <c:pt idx="99">
                  <c:v>5.3110838466636006E-3</c:v>
                </c:pt>
                <c:pt idx="100">
                  <c:v>5.3469580450383565E-3</c:v>
                </c:pt>
                <c:pt idx="101">
                  <c:v>5.3828322434131166E-3</c:v>
                </c:pt>
                <c:pt idx="102">
                  <c:v>5.4187064417878725E-3</c:v>
                </c:pt>
                <c:pt idx="103">
                  <c:v>5.4545806401626283E-3</c:v>
                </c:pt>
                <c:pt idx="104">
                  <c:v>5.4904548385373841E-3</c:v>
                </c:pt>
                <c:pt idx="105">
                  <c:v>5.5263290369121443E-3</c:v>
                </c:pt>
                <c:pt idx="106">
                  <c:v>5.5622032352869001E-3</c:v>
                </c:pt>
                <c:pt idx="107">
                  <c:v>5.598077433661656E-3</c:v>
                </c:pt>
                <c:pt idx="108">
                  <c:v>6.7506143075548308E-3</c:v>
                </c:pt>
                <c:pt idx="109">
                  <c:v>6.7864885059295867E-3</c:v>
                </c:pt>
                <c:pt idx="110">
                  <c:v>6.8223627043043425E-3</c:v>
                </c:pt>
                <c:pt idx="111">
                  <c:v>6.8582369026790983E-3</c:v>
                </c:pt>
                <c:pt idx="112">
                  <c:v>6.8941111010538585E-3</c:v>
                </c:pt>
                <c:pt idx="113">
                  <c:v>6.9299852994286143E-3</c:v>
                </c:pt>
                <c:pt idx="114">
                  <c:v>6.9658594978033702E-3</c:v>
                </c:pt>
                <c:pt idx="115">
                  <c:v>7.0017336961781303E-3</c:v>
                </c:pt>
                <c:pt idx="116">
                  <c:v>7.0376078945528862E-3</c:v>
                </c:pt>
                <c:pt idx="117">
                  <c:v>7.073482092927642E-3</c:v>
                </c:pt>
                <c:pt idx="118">
                  <c:v>7.1093562913023978E-3</c:v>
                </c:pt>
                <c:pt idx="119">
                  <c:v>7.145230489677158E-3</c:v>
                </c:pt>
                <c:pt idx="120">
                  <c:v>8.3536004973462519E-3</c:v>
                </c:pt>
                <c:pt idx="121">
                  <c:v>8.3894746957210078E-3</c:v>
                </c:pt>
                <c:pt idx="122">
                  <c:v>8.4253488940957636E-3</c:v>
                </c:pt>
                <c:pt idx="123">
                  <c:v>8.4612230924705229E-3</c:v>
                </c:pt>
                <c:pt idx="124">
                  <c:v>8.4970972908452787E-3</c:v>
                </c:pt>
                <c:pt idx="125">
                  <c:v>8.5329714892200346E-3</c:v>
                </c:pt>
                <c:pt idx="126">
                  <c:v>8.5688456875947956E-3</c:v>
                </c:pt>
                <c:pt idx="127">
                  <c:v>8.6047198859695515E-3</c:v>
                </c:pt>
                <c:pt idx="128">
                  <c:v>8.6405940843443073E-3</c:v>
                </c:pt>
                <c:pt idx="129">
                  <c:v>8.6764682827190631E-3</c:v>
                </c:pt>
                <c:pt idx="130">
                  <c:v>8.712342481093819E-3</c:v>
                </c:pt>
                <c:pt idx="131">
                  <c:v>8.7482166794685748E-3</c:v>
                </c:pt>
                <c:pt idx="132">
                  <c:v>1.0015211477602383E-2</c:v>
                </c:pt>
                <c:pt idx="133">
                  <c:v>1.0051085675977138E-2</c:v>
                </c:pt>
                <c:pt idx="134">
                  <c:v>1.0086959874351894E-2</c:v>
                </c:pt>
                <c:pt idx="135">
                  <c:v>1.012283407272665E-2</c:v>
                </c:pt>
                <c:pt idx="136">
                  <c:v>1.0158708271101406E-2</c:v>
                </c:pt>
                <c:pt idx="137">
                  <c:v>1.0194582469476162E-2</c:v>
                </c:pt>
                <c:pt idx="138">
                  <c:v>1.0230456667850918E-2</c:v>
                </c:pt>
                <c:pt idx="139">
                  <c:v>1.0266330866225673E-2</c:v>
                </c:pt>
                <c:pt idx="140">
                  <c:v>1.0302205064600429E-2</c:v>
                </c:pt>
                <c:pt idx="141">
                  <c:v>1.0338079262975185E-2</c:v>
                </c:pt>
                <c:pt idx="142">
                  <c:v>1.0373953461349941E-2</c:v>
                </c:pt>
                <c:pt idx="143">
                  <c:v>1.0409827659724697E-2</c:v>
                </c:pt>
                <c:pt idx="144">
                  <c:v>1.1738378487846455E-2</c:v>
                </c:pt>
                <c:pt idx="145">
                  <c:v>1.1774252686221211E-2</c:v>
                </c:pt>
                <c:pt idx="146">
                  <c:v>1.1810126884595967E-2</c:v>
                </c:pt>
                <c:pt idx="147">
                  <c:v>1.1846001082970722E-2</c:v>
                </c:pt>
                <c:pt idx="148">
                  <c:v>1.1881875281345478E-2</c:v>
                </c:pt>
                <c:pt idx="149">
                  <c:v>1.1917749479720234E-2</c:v>
                </c:pt>
                <c:pt idx="150">
                  <c:v>1.195362367809499E-2</c:v>
                </c:pt>
                <c:pt idx="151">
                  <c:v>1.1989497876469746E-2</c:v>
                </c:pt>
                <c:pt idx="152">
                  <c:v>1.2025372074844502E-2</c:v>
                </c:pt>
                <c:pt idx="153">
                  <c:v>1.2061246273219257E-2</c:v>
                </c:pt>
                <c:pt idx="154">
                  <c:v>1.2097120471594013E-2</c:v>
                </c:pt>
                <c:pt idx="155">
                  <c:v>1.2132994669968769E-2</c:v>
                </c:pt>
                <c:pt idx="156">
                  <c:v>1.352617932957788E-2</c:v>
                </c:pt>
                <c:pt idx="157">
                  <c:v>1.3562053527952636E-2</c:v>
                </c:pt>
                <c:pt idx="158">
                  <c:v>1.3597927726327392E-2</c:v>
                </c:pt>
                <c:pt idx="159">
                  <c:v>1.3633801924702147E-2</c:v>
                </c:pt>
                <c:pt idx="160">
                  <c:v>1.3669676123076905E-2</c:v>
                </c:pt>
                <c:pt idx="161">
                  <c:v>1.3705550321451661E-2</c:v>
                </c:pt>
                <c:pt idx="162">
                  <c:v>1.3741424519826417E-2</c:v>
                </c:pt>
                <c:pt idx="163">
                  <c:v>1.3777298718201172E-2</c:v>
                </c:pt>
                <c:pt idx="164">
                  <c:v>1.3813172916575928E-2</c:v>
                </c:pt>
                <c:pt idx="165">
                  <c:v>1.3849047114950684E-2</c:v>
                </c:pt>
                <c:pt idx="166">
                  <c:v>1.388492131332544E-2</c:v>
                </c:pt>
                <c:pt idx="167">
                  <c:v>1.3920795511700196E-2</c:v>
                </c:pt>
                <c:pt idx="168">
                  <c:v>1.5381845694371024E-2</c:v>
                </c:pt>
                <c:pt idx="169">
                  <c:v>1.541771989274578E-2</c:v>
                </c:pt>
                <c:pt idx="170">
                  <c:v>1.5453594091120536E-2</c:v>
                </c:pt>
                <c:pt idx="171">
                  <c:v>1.5489468289495293E-2</c:v>
                </c:pt>
                <c:pt idx="172">
                  <c:v>1.5525342487870049E-2</c:v>
                </c:pt>
                <c:pt idx="173">
                  <c:v>1.5561216686244805E-2</c:v>
                </c:pt>
                <c:pt idx="174">
                  <c:v>1.5597090884619561E-2</c:v>
                </c:pt>
                <c:pt idx="175">
                  <c:v>1.5632965082994315E-2</c:v>
                </c:pt>
                <c:pt idx="176">
                  <c:v>1.5668839281369071E-2</c:v>
                </c:pt>
                <c:pt idx="177">
                  <c:v>1.5704713479743827E-2</c:v>
                </c:pt>
                <c:pt idx="178">
                  <c:v>1.5740587678118582E-2</c:v>
                </c:pt>
                <c:pt idx="179">
                  <c:v>1.5776461876493338E-2</c:v>
                </c:pt>
                <c:pt idx="180">
                  <c:v>1.7308770858378973E-2</c:v>
                </c:pt>
                <c:pt idx="181">
                  <c:v>1.7344645056753729E-2</c:v>
                </c:pt>
                <c:pt idx="182">
                  <c:v>1.7380519255128485E-2</c:v>
                </c:pt>
                <c:pt idx="183">
                  <c:v>1.7416393453503241E-2</c:v>
                </c:pt>
                <c:pt idx="184">
                  <c:v>1.7452267651877997E-2</c:v>
                </c:pt>
                <c:pt idx="185">
                  <c:v>1.7488141850252749E-2</c:v>
                </c:pt>
                <c:pt idx="186">
                  <c:v>1.7524016048627505E-2</c:v>
                </c:pt>
                <c:pt idx="187">
                  <c:v>1.7559890247002261E-2</c:v>
                </c:pt>
                <c:pt idx="188">
                  <c:v>1.7595764445377016E-2</c:v>
                </c:pt>
                <c:pt idx="189">
                  <c:v>1.7631638643751772E-2</c:v>
                </c:pt>
                <c:pt idx="190">
                  <c:v>1.7667512842126528E-2</c:v>
                </c:pt>
                <c:pt idx="191">
                  <c:v>1.7703387040501284E-2</c:v>
                </c:pt>
                <c:pt idx="192">
                  <c:v>1.9310517761562462E-2</c:v>
                </c:pt>
                <c:pt idx="193">
                  <c:v>1.9346391959937217E-2</c:v>
                </c:pt>
                <c:pt idx="194">
                  <c:v>1.9382266158311973E-2</c:v>
                </c:pt>
                <c:pt idx="195">
                  <c:v>1.9418140356686729E-2</c:v>
                </c:pt>
                <c:pt idx="196">
                  <c:v>1.9454014555061485E-2</c:v>
                </c:pt>
                <c:pt idx="197">
                  <c:v>1.9489888753436241E-2</c:v>
                </c:pt>
                <c:pt idx="198">
                  <c:v>1.9525762951810997E-2</c:v>
                </c:pt>
                <c:pt idx="199">
                  <c:v>1.9561637150185752E-2</c:v>
                </c:pt>
                <c:pt idx="200">
                  <c:v>1.9597511348560508E-2</c:v>
                </c:pt>
                <c:pt idx="201">
                  <c:v>1.9633385546935264E-2</c:v>
                </c:pt>
                <c:pt idx="202">
                  <c:v>1.966925974531002E-2</c:v>
                </c:pt>
                <c:pt idx="203">
                  <c:v>1.9705133943684779E-2</c:v>
                </c:pt>
                <c:pt idx="204">
                  <c:v>2.1390827490880282E-2</c:v>
                </c:pt>
                <c:pt idx="205">
                  <c:v>2.1426701689255038E-2</c:v>
                </c:pt>
                <c:pt idx="206">
                  <c:v>2.1462575887629794E-2</c:v>
                </c:pt>
                <c:pt idx="207">
                  <c:v>2.149845008600455E-2</c:v>
                </c:pt>
                <c:pt idx="208">
                  <c:v>2.1534324284379302E-2</c:v>
                </c:pt>
                <c:pt idx="209">
                  <c:v>2.1570198482754058E-2</c:v>
                </c:pt>
                <c:pt idx="210">
                  <c:v>2.1606072681128814E-2</c:v>
                </c:pt>
                <c:pt idx="211">
                  <c:v>2.1641946879503569E-2</c:v>
                </c:pt>
                <c:pt idx="212">
                  <c:v>2.1677821077878325E-2</c:v>
                </c:pt>
                <c:pt idx="213">
                  <c:v>2.1713695276253081E-2</c:v>
                </c:pt>
                <c:pt idx="214">
                  <c:v>2.1749569474627837E-2</c:v>
                </c:pt>
                <c:pt idx="215">
                  <c:v>2.1785443673002593E-2</c:v>
                </c:pt>
                <c:pt idx="216">
                  <c:v>2.355362818763913E-2</c:v>
                </c:pt>
                <c:pt idx="217">
                  <c:v>2.3589502386013886E-2</c:v>
                </c:pt>
                <c:pt idx="218">
                  <c:v>2.3625376584388642E-2</c:v>
                </c:pt>
                <c:pt idx="219">
                  <c:v>2.3661250782763397E-2</c:v>
                </c:pt>
                <c:pt idx="220">
                  <c:v>2.3697124981138153E-2</c:v>
                </c:pt>
                <c:pt idx="221">
                  <c:v>2.3732999179512909E-2</c:v>
                </c:pt>
                <c:pt idx="222">
                  <c:v>2.3768873377887665E-2</c:v>
                </c:pt>
                <c:pt idx="223">
                  <c:v>2.3804747576262421E-2</c:v>
                </c:pt>
                <c:pt idx="224">
                  <c:v>2.3840621774637177E-2</c:v>
                </c:pt>
                <c:pt idx="225">
                  <c:v>2.3876495973011932E-2</c:v>
                </c:pt>
                <c:pt idx="226">
                  <c:v>2.3912370171386688E-2</c:v>
                </c:pt>
                <c:pt idx="227">
                  <c:v>2.3948244369761444E-2</c:v>
                </c:pt>
                <c:pt idx="228">
                  <c:v>2.580304440021107E-2</c:v>
                </c:pt>
                <c:pt idx="229">
                  <c:v>2.5838918598585826E-2</c:v>
                </c:pt>
                <c:pt idx="230">
                  <c:v>2.5874792796960581E-2</c:v>
                </c:pt>
                <c:pt idx="231">
                  <c:v>2.5910666995335337E-2</c:v>
                </c:pt>
                <c:pt idx="232">
                  <c:v>2.5946541193710093E-2</c:v>
                </c:pt>
                <c:pt idx="233">
                  <c:v>2.5982415392084849E-2</c:v>
                </c:pt>
                <c:pt idx="234">
                  <c:v>2.6018289590459605E-2</c:v>
                </c:pt>
                <c:pt idx="235">
                  <c:v>2.6054163788834361E-2</c:v>
                </c:pt>
                <c:pt idx="236">
                  <c:v>2.6090037987209116E-2</c:v>
                </c:pt>
                <c:pt idx="237">
                  <c:v>2.6125912185583872E-2</c:v>
                </c:pt>
                <c:pt idx="238">
                  <c:v>2.6161786383958628E-2</c:v>
                </c:pt>
                <c:pt idx="239">
                  <c:v>2.6197660582333384E-2</c:v>
                </c:pt>
                <c:pt idx="240">
                  <c:v>2.8143406904386749E-2</c:v>
                </c:pt>
                <c:pt idx="241">
                  <c:v>2.8179281102761505E-2</c:v>
                </c:pt>
                <c:pt idx="242">
                  <c:v>2.821515530113626E-2</c:v>
                </c:pt>
                <c:pt idx="243">
                  <c:v>2.8251029499511016E-2</c:v>
                </c:pt>
                <c:pt idx="244">
                  <c:v>2.8286903697885772E-2</c:v>
                </c:pt>
                <c:pt idx="245">
                  <c:v>2.8322777896260535E-2</c:v>
                </c:pt>
                <c:pt idx="246">
                  <c:v>2.8358652094635291E-2</c:v>
                </c:pt>
                <c:pt idx="247">
                  <c:v>2.8394526293010047E-2</c:v>
                </c:pt>
                <c:pt idx="248">
                  <c:v>2.8430400491384802E-2</c:v>
                </c:pt>
                <c:pt idx="249">
                  <c:v>2.8466274689759555E-2</c:v>
                </c:pt>
                <c:pt idx="250">
                  <c:v>2.8502148888134311E-2</c:v>
                </c:pt>
                <c:pt idx="251">
                  <c:v>2.8538023086509066E-2</c:v>
                </c:pt>
                <c:pt idx="252">
                  <c:v>3.0579263014746363E-2</c:v>
                </c:pt>
                <c:pt idx="253">
                  <c:v>3.0615137213121119E-2</c:v>
                </c:pt>
                <c:pt idx="254">
                  <c:v>3.0651011411495874E-2</c:v>
                </c:pt>
                <c:pt idx="255">
                  <c:v>3.068688560987063E-2</c:v>
                </c:pt>
                <c:pt idx="256">
                  <c:v>3.072275980824539E-2</c:v>
                </c:pt>
                <c:pt idx="257">
                  <c:v>3.0758634006620145E-2</c:v>
                </c:pt>
                <c:pt idx="258">
                  <c:v>3.0794508204994901E-2</c:v>
                </c:pt>
                <c:pt idx="259">
                  <c:v>3.0830382403369657E-2</c:v>
                </c:pt>
                <c:pt idx="260">
                  <c:v>3.0866256601744413E-2</c:v>
                </c:pt>
                <c:pt idx="261">
                  <c:v>3.0902130800119169E-2</c:v>
                </c:pt>
                <c:pt idx="262">
                  <c:v>3.0938004998493925E-2</c:v>
                </c:pt>
                <c:pt idx="263">
                  <c:v>3.097387919686868E-2</c:v>
                </c:pt>
                <c:pt idx="264">
                  <c:v>3.3115387411599112E-2</c:v>
                </c:pt>
                <c:pt idx="265">
                  <c:v>3.3151261609973864E-2</c:v>
                </c:pt>
                <c:pt idx="266">
                  <c:v>3.3187135808348624E-2</c:v>
                </c:pt>
                <c:pt idx="267">
                  <c:v>3.3223010006723376E-2</c:v>
                </c:pt>
                <c:pt idx="268">
                  <c:v>3.3258884205098135E-2</c:v>
                </c:pt>
                <c:pt idx="269">
                  <c:v>3.3294758403472888E-2</c:v>
                </c:pt>
                <c:pt idx="270">
                  <c:v>3.3330632601847647E-2</c:v>
                </c:pt>
                <c:pt idx="271">
                  <c:v>3.3366506800222399E-2</c:v>
                </c:pt>
                <c:pt idx="272">
                  <c:v>3.3402380998597159E-2</c:v>
                </c:pt>
                <c:pt idx="273">
                  <c:v>3.3438255196971911E-2</c:v>
                </c:pt>
                <c:pt idx="274">
                  <c:v>3.347412939534667E-2</c:v>
                </c:pt>
                <c:pt idx="275">
                  <c:v>3.3510003593721423E-2</c:v>
                </c:pt>
                <c:pt idx="276">
                  <c:v>3.5756793509269635E-2</c:v>
                </c:pt>
                <c:pt idx="277">
                  <c:v>3.5792667707644395E-2</c:v>
                </c:pt>
                <c:pt idx="278">
                  <c:v>3.5828541906019147E-2</c:v>
                </c:pt>
                <c:pt idx="279">
                  <c:v>3.5864416104393906E-2</c:v>
                </c:pt>
                <c:pt idx="280">
                  <c:v>3.5900290302768659E-2</c:v>
                </c:pt>
                <c:pt idx="281">
                  <c:v>3.5936164501143418E-2</c:v>
                </c:pt>
                <c:pt idx="282">
                  <c:v>3.597203869951817E-2</c:v>
                </c:pt>
                <c:pt idx="283">
                  <c:v>3.600791289789293E-2</c:v>
                </c:pt>
                <c:pt idx="284">
                  <c:v>3.6043787096267689E-2</c:v>
                </c:pt>
                <c:pt idx="285">
                  <c:v>3.6079661294642441E-2</c:v>
                </c:pt>
                <c:pt idx="286">
                  <c:v>3.6115535493017201E-2</c:v>
                </c:pt>
                <c:pt idx="287">
                  <c:v>3.6151409691391953E-2</c:v>
                </c:pt>
                <c:pt idx="288">
                  <c:v>3.8508745392798839E-2</c:v>
                </c:pt>
                <c:pt idx="289">
                  <c:v>3.8544619591173598E-2</c:v>
                </c:pt>
                <c:pt idx="290">
                  <c:v>3.8580493789548358E-2</c:v>
                </c:pt>
                <c:pt idx="291">
                  <c:v>3.861636798792311E-2</c:v>
                </c:pt>
                <c:pt idx="292">
                  <c:v>3.8652242186297869E-2</c:v>
                </c:pt>
                <c:pt idx="293">
                  <c:v>3.8688116384672622E-2</c:v>
                </c:pt>
                <c:pt idx="294">
                  <c:v>3.8723990583047381E-2</c:v>
                </c:pt>
                <c:pt idx="295">
                  <c:v>3.8759864781422133E-2</c:v>
                </c:pt>
                <c:pt idx="296">
                  <c:v>3.8795738979796893E-2</c:v>
                </c:pt>
                <c:pt idx="297">
                  <c:v>3.8831613178171645E-2</c:v>
                </c:pt>
                <c:pt idx="298">
                  <c:v>3.8867487376546404E-2</c:v>
                </c:pt>
                <c:pt idx="299">
                  <c:v>3.8903361574921164E-2</c:v>
                </c:pt>
                <c:pt idx="300">
                  <c:v>4.1376770351479658E-2</c:v>
                </c:pt>
                <c:pt idx="301">
                  <c:v>4.1412644549854417E-2</c:v>
                </c:pt>
                <c:pt idx="302">
                  <c:v>4.144851874822917E-2</c:v>
                </c:pt>
                <c:pt idx="303">
                  <c:v>4.1484392946603929E-2</c:v>
                </c:pt>
                <c:pt idx="304">
                  <c:v>4.1520267144978681E-2</c:v>
                </c:pt>
                <c:pt idx="305">
                  <c:v>4.1556141343353441E-2</c:v>
                </c:pt>
                <c:pt idx="306">
                  <c:v>4.1592015541728193E-2</c:v>
                </c:pt>
                <c:pt idx="307">
                  <c:v>4.1627889740102952E-2</c:v>
                </c:pt>
                <c:pt idx="308">
                  <c:v>4.1663763938477705E-2</c:v>
                </c:pt>
                <c:pt idx="309">
                  <c:v>4.1699638136852464E-2</c:v>
                </c:pt>
                <c:pt idx="310">
                  <c:v>4.1735512335227216E-2</c:v>
                </c:pt>
                <c:pt idx="311">
                  <c:v>4.1771386533601976E-2</c:v>
                </c:pt>
                <c:pt idx="312">
                  <c:v>4.4366672039069653E-2</c:v>
                </c:pt>
                <c:pt idx="313">
                  <c:v>4.4402546237444412E-2</c:v>
                </c:pt>
                <c:pt idx="314">
                  <c:v>4.4438420435819165E-2</c:v>
                </c:pt>
                <c:pt idx="315">
                  <c:v>4.4474294634193924E-2</c:v>
                </c:pt>
                <c:pt idx="316">
                  <c:v>4.4510168832568676E-2</c:v>
                </c:pt>
                <c:pt idx="317">
                  <c:v>4.4546043030943436E-2</c:v>
                </c:pt>
                <c:pt idx="318">
                  <c:v>4.4581917229318188E-2</c:v>
                </c:pt>
                <c:pt idx="319">
                  <c:v>4.4617791427692947E-2</c:v>
                </c:pt>
                <c:pt idx="320">
                  <c:v>4.46536656260677E-2</c:v>
                </c:pt>
                <c:pt idx="321">
                  <c:v>4.4689539824442459E-2</c:v>
                </c:pt>
                <c:pt idx="322">
                  <c:v>4.4725414022817211E-2</c:v>
                </c:pt>
                <c:pt idx="323">
                  <c:v>4.4761288221191971E-2</c:v>
                </c:pt>
                <c:pt idx="324">
                  <c:v>4.7484544292014291E-2</c:v>
                </c:pt>
                <c:pt idx="325">
                  <c:v>4.7520418490389051E-2</c:v>
                </c:pt>
                <c:pt idx="326">
                  <c:v>4.7556292688763803E-2</c:v>
                </c:pt>
                <c:pt idx="327">
                  <c:v>4.7592166887138562E-2</c:v>
                </c:pt>
                <c:pt idx="328">
                  <c:v>4.7628041085513322E-2</c:v>
                </c:pt>
                <c:pt idx="329">
                  <c:v>4.7663915283888081E-2</c:v>
                </c:pt>
                <c:pt idx="330">
                  <c:v>4.7699789482262833E-2</c:v>
                </c:pt>
                <c:pt idx="331">
                  <c:v>4.7735663680637593E-2</c:v>
                </c:pt>
                <c:pt idx="332">
                  <c:v>4.7771537879012345E-2</c:v>
                </c:pt>
                <c:pt idx="333">
                  <c:v>4.7807412077387104E-2</c:v>
                </c:pt>
                <c:pt idx="334">
                  <c:v>4.7843286275761857E-2</c:v>
                </c:pt>
                <c:pt idx="335">
                  <c:v>4.7879160474136616E-2</c:v>
                </c:pt>
                <c:pt idx="336">
                  <c:v>5.0736785638581312E-2</c:v>
                </c:pt>
                <c:pt idx="337">
                  <c:v>5.0772659836956072E-2</c:v>
                </c:pt>
                <c:pt idx="338">
                  <c:v>5.0808534035330824E-2</c:v>
                </c:pt>
                <c:pt idx="339">
                  <c:v>5.0844408233705583E-2</c:v>
                </c:pt>
                <c:pt idx="340">
                  <c:v>5.0880282432080336E-2</c:v>
                </c:pt>
                <c:pt idx="341">
                  <c:v>5.0916156630455102E-2</c:v>
                </c:pt>
                <c:pt idx="342">
                  <c:v>5.0952030828829854E-2</c:v>
                </c:pt>
                <c:pt idx="343">
                  <c:v>5.0987905027204614E-2</c:v>
                </c:pt>
                <c:pt idx="344">
                  <c:v>5.1023779225579366E-2</c:v>
                </c:pt>
                <c:pt idx="345">
                  <c:v>5.1059653423954125E-2</c:v>
                </c:pt>
                <c:pt idx="346">
                  <c:v>5.1095527622328878E-2</c:v>
                </c:pt>
                <c:pt idx="347">
                  <c:v>5.1131401820703637E-2</c:v>
                </c:pt>
                <c:pt idx="348">
                  <c:v>5.4130114533451838E-2</c:v>
                </c:pt>
                <c:pt idx="349">
                  <c:v>5.4165988731826591E-2</c:v>
                </c:pt>
                <c:pt idx="350">
                  <c:v>5.420186293020135E-2</c:v>
                </c:pt>
                <c:pt idx="351">
                  <c:v>5.4237737128576102E-2</c:v>
                </c:pt>
                <c:pt idx="352">
                  <c:v>5.4273611326950862E-2</c:v>
                </c:pt>
                <c:pt idx="353">
                  <c:v>5.4309485525325614E-2</c:v>
                </c:pt>
                <c:pt idx="354">
                  <c:v>5.434535972370038E-2</c:v>
                </c:pt>
                <c:pt idx="355">
                  <c:v>5.438123392207514E-2</c:v>
                </c:pt>
                <c:pt idx="356">
                  <c:v>5.4417108120449892E-2</c:v>
                </c:pt>
                <c:pt idx="357">
                  <c:v>5.4452982318824651E-2</c:v>
                </c:pt>
                <c:pt idx="358">
                  <c:v>5.4488856517199404E-2</c:v>
                </c:pt>
                <c:pt idx="359">
                  <c:v>5.4524730715574163E-2</c:v>
                </c:pt>
                <c:pt idx="360">
                  <c:v>5.767158535404103E-2</c:v>
                </c:pt>
                <c:pt idx="361">
                  <c:v>5.7707459552415782E-2</c:v>
                </c:pt>
                <c:pt idx="362">
                  <c:v>5.7743333750790542E-2</c:v>
                </c:pt>
                <c:pt idx="363">
                  <c:v>5.7779207949165294E-2</c:v>
                </c:pt>
                <c:pt idx="364">
                  <c:v>5.7815082147540053E-2</c:v>
                </c:pt>
                <c:pt idx="365">
                  <c:v>5.7850956345914813E-2</c:v>
                </c:pt>
                <c:pt idx="366">
                  <c:v>5.7886830544289572E-2</c:v>
                </c:pt>
                <c:pt idx="367">
                  <c:v>5.7922704742664324E-2</c:v>
                </c:pt>
                <c:pt idx="368">
                  <c:v>5.7958578941039084E-2</c:v>
                </c:pt>
                <c:pt idx="369">
                  <c:v>5.7994453139413836E-2</c:v>
                </c:pt>
                <c:pt idx="370">
                  <c:v>5.8030327337788595E-2</c:v>
                </c:pt>
                <c:pt idx="371">
                  <c:v>5.8066201536163348E-2</c:v>
                </c:pt>
                <c:pt idx="372">
                  <c:v>6.1368605196634826E-2</c:v>
                </c:pt>
                <c:pt idx="373">
                  <c:v>6.1404479395009585E-2</c:v>
                </c:pt>
                <c:pt idx="374">
                  <c:v>6.1440353593384338E-2</c:v>
                </c:pt>
                <c:pt idx="375">
                  <c:v>6.1476227791759097E-2</c:v>
                </c:pt>
                <c:pt idx="376">
                  <c:v>6.1512101990133849E-2</c:v>
                </c:pt>
                <c:pt idx="377">
                  <c:v>6.1547976188508602E-2</c:v>
                </c:pt>
                <c:pt idx="378">
                  <c:v>6.1583850386883368E-2</c:v>
                </c:pt>
                <c:pt idx="379">
                  <c:v>6.1619724585258127E-2</c:v>
                </c:pt>
                <c:pt idx="380">
                  <c:v>6.165559878363288E-2</c:v>
                </c:pt>
                <c:pt idx="381">
                  <c:v>6.1691472982007639E-2</c:v>
                </c:pt>
                <c:pt idx="382">
                  <c:v>6.1727347180382391E-2</c:v>
                </c:pt>
                <c:pt idx="383">
                  <c:v>6.1763221378757151E-2</c:v>
                </c:pt>
                <c:pt idx="384">
                  <c:v>6.5228951512333461E-2</c:v>
                </c:pt>
                <c:pt idx="385">
                  <c:v>6.5264825710708213E-2</c:v>
                </c:pt>
                <c:pt idx="386">
                  <c:v>6.5300699909082979E-2</c:v>
                </c:pt>
                <c:pt idx="387">
                  <c:v>6.5336574107457732E-2</c:v>
                </c:pt>
                <c:pt idx="388">
                  <c:v>6.5372448305832484E-2</c:v>
                </c:pt>
                <c:pt idx="389">
                  <c:v>6.5408322504207236E-2</c:v>
                </c:pt>
                <c:pt idx="390">
                  <c:v>6.5444196702582003E-2</c:v>
                </c:pt>
                <c:pt idx="391">
                  <c:v>6.5480070900956755E-2</c:v>
                </c:pt>
                <c:pt idx="392">
                  <c:v>6.5515945099331507E-2</c:v>
                </c:pt>
                <c:pt idx="393">
                  <c:v>6.555181929770626E-2</c:v>
                </c:pt>
                <c:pt idx="394">
                  <c:v>6.5587693496081026E-2</c:v>
                </c:pt>
                <c:pt idx="395">
                  <c:v>6.5623567694455778E-2</c:v>
                </c:pt>
                <c:pt idx="396">
                  <c:v>6.9260790624792165E-2</c:v>
                </c:pt>
                <c:pt idx="397">
                  <c:v>6.9296664823166931E-2</c:v>
                </c:pt>
                <c:pt idx="398">
                  <c:v>6.9332539021541684E-2</c:v>
                </c:pt>
                <c:pt idx="399">
                  <c:v>6.9368413219916436E-2</c:v>
                </c:pt>
                <c:pt idx="400">
                  <c:v>6.9404287418291188E-2</c:v>
                </c:pt>
                <c:pt idx="401">
                  <c:v>6.9440161616665955E-2</c:v>
                </c:pt>
                <c:pt idx="402">
                  <c:v>6.9476035815040707E-2</c:v>
                </c:pt>
                <c:pt idx="403">
                  <c:v>6.9511910013415459E-2</c:v>
                </c:pt>
                <c:pt idx="404">
                  <c:v>6.9547784211790212E-2</c:v>
                </c:pt>
                <c:pt idx="405">
                  <c:v>6.9583658410164978E-2</c:v>
                </c:pt>
                <c:pt idx="406">
                  <c:v>6.961953260853973E-2</c:v>
                </c:pt>
                <c:pt idx="407">
                  <c:v>6.9655406806914483E-2</c:v>
                </c:pt>
                <c:pt idx="408">
                  <c:v>7.3472697173848953E-2</c:v>
                </c:pt>
                <c:pt idx="409">
                  <c:v>7.3508571372223705E-2</c:v>
                </c:pt>
                <c:pt idx="410">
                  <c:v>7.3544445570598471E-2</c:v>
                </c:pt>
                <c:pt idx="411">
                  <c:v>7.3580319768973237E-2</c:v>
                </c:pt>
                <c:pt idx="412">
                  <c:v>7.361619396734799E-2</c:v>
                </c:pt>
                <c:pt idx="413">
                  <c:v>7.3652068165722742E-2</c:v>
                </c:pt>
                <c:pt idx="414">
                  <c:v>7.3687942364097495E-2</c:v>
                </c:pt>
                <c:pt idx="415">
                  <c:v>7.3723816562472261E-2</c:v>
                </c:pt>
                <c:pt idx="416">
                  <c:v>7.3759690760847013E-2</c:v>
                </c:pt>
                <c:pt idx="417">
                  <c:v>7.3795564959221766E-2</c:v>
                </c:pt>
                <c:pt idx="418">
                  <c:v>7.3831439157596518E-2</c:v>
                </c:pt>
                <c:pt idx="419">
                  <c:v>7.3867313355971284E-2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91-46F5-A577-6346DD2C6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95199"/>
        <c:axId val="491483679"/>
      </c:lineChart>
      <c:catAx>
        <c:axId val="119468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9460127"/>
        <c:crosses val="autoZero"/>
        <c:auto val="1"/>
        <c:lblAlgn val="ctr"/>
        <c:lblOffset val="100"/>
        <c:noMultiLvlLbl val="0"/>
      </c:catAx>
      <c:valAx>
        <c:axId val="119460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9468287"/>
        <c:crosses val="autoZero"/>
        <c:crossBetween val="between"/>
      </c:valAx>
      <c:valAx>
        <c:axId val="491483679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1495199"/>
        <c:crosses val="max"/>
        <c:crossBetween val="between"/>
      </c:valAx>
      <c:catAx>
        <c:axId val="491495199"/>
        <c:scaling>
          <c:orientation val="minMax"/>
        </c:scaling>
        <c:delete val="1"/>
        <c:axPos val="b"/>
        <c:majorTickMark val="out"/>
        <c:minorTickMark val="none"/>
        <c:tickLblPos val="nextTo"/>
        <c:crossAx val="4914836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Valor</a:t>
            </a:r>
            <a:r>
              <a:rPr lang="pt-BR" baseline="0"/>
              <a:t> Total Pago x Valorização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'Tabela SAC'!$A$9</c:f>
              <c:strCache>
                <c:ptCount val="1"/>
                <c:pt idx="0">
                  <c:v>Nº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'Tabela SAC'!$A$10:$A$429</c:f>
              <c:numCache>
                <c:formatCode>General</c:formatCode>
                <c:ptCount val="4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D-4D13-AB30-D02493650B41}"/>
            </c:ext>
          </c:extLst>
        </c:ser>
        <c:ser>
          <c:idx val="1"/>
          <c:order val="1"/>
          <c:tx>
            <c:strRef>
              <c:f>'Tabela SAC'!$M$9</c:f>
              <c:strCache>
                <c:ptCount val="1"/>
                <c:pt idx="0">
                  <c:v> Valor Pago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'Tabela SAC'!$M$10:$M$69</c:f>
              <c:numCache>
                <c:formatCode>_-[$R$-416]\ * #,##0.00_-;\-[$R$-416]\ * #,##0.00_-;_-[$R$-416]\ * "-"??_-;_-@_-</c:formatCode>
                <c:ptCount val="60"/>
                <c:pt idx="0">
                  <c:v>166083.15980369603</c:v>
                </c:pt>
                <c:pt idx="1">
                  <c:v>167159.19983915199</c:v>
                </c:pt>
                <c:pt idx="2">
                  <c:v>168228.12010636786</c:v>
                </c:pt>
                <c:pt idx="3">
                  <c:v>169289.92060534365</c:v>
                </c:pt>
                <c:pt idx="4">
                  <c:v>170344.60133607933</c:v>
                </c:pt>
                <c:pt idx="5">
                  <c:v>171392.16229857493</c:v>
                </c:pt>
                <c:pt idx="6">
                  <c:v>172432.60349283041</c:v>
                </c:pt>
                <c:pt idx="7">
                  <c:v>173465.92491884582</c:v>
                </c:pt>
                <c:pt idx="8">
                  <c:v>174492.12657662114</c:v>
                </c:pt>
                <c:pt idx="9">
                  <c:v>175511.20846615636</c:v>
                </c:pt>
                <c:pt idx="10">
                  <c:v>176523.17058745149</c:v>
                </c:pt>
                <c:pt idx="11">
                  <c:v>177528.01294050651</c:v>
                </c:pt>
                <c:pt idx="12">
                  <c:v>178375.73552532145</c:v>
                </c:pt>
                <c:pt idx="13">
                  <c:v>179216.33834189631</c:v>
                </c:pt>
                <c:pt idx="14">
                  <c:v>180049.82139023105</c:v>
                </c:pt>
                <c:pt idx="15">
                  <c:v>180876.18467032572</c:v>
                </c:pt>
                <c:pt idx="16">
                  <c:v>181695.4281821803</c:v>
                </c:pt>
                <c:pt idx="17">
                  <c:v>182507.55192579477</c:v>
                </c:pt>
                <c:pt idx="18">
                  <c:v>183312.55590116917</c:v>
                </c:pt>
                <c:pt idx="19">
                  <c:v>184110.44010830345</c:v>
                </c:pt>
                <c:pt idx="20">
                  <c:v>184901.20454719765</c:v>
                </c:pt>
                <c:pt idx="21">
                  <c:v>185684.84921785176</c:v>
                </c:pt>
                <c:pt idx="22">
                  <c:v>186461.37412026577</c:v>
                </c:pt>
                <c:pt idx="23">
                  <c:v>187230.77925443969</c:v>
                </c:pt>
                <c:pt idx="24">
                  <c:v>187835.56462037351</c:v>
                </c:pt>
                <c:pt idx="25">
                  <c:v>188433.23021806724</c:v>
                </c:pt>
                <c:pt idx="26">
                  <c:v>189023.77604752089</c:v>
                </c:pt>
                <c:pt idx="27">
                  <c:v>189607.20210873443</c:v>
                </c:pt>
                <c:pt idx="28">
                  <c:v>190183.50840170789</c:v>
                </c:pt>
                <c:pt idx="29">
                  <c:v>190752.69492644127</c:v>
                </c:pt>
                <c:pt idx="30">
                  <c:v>191314.76168293454</c:v>
                </c:pt>
                <c:pt idx="31">
                  <c:v>191869.70867118772</c:v>
                </c:pt>
                <c:pt idx="32">
                  <c:v>192417.53589120079</c:v>
                </c:pt>
                <c:pt idx="33">
                  <c:v>192958.24334297379</c:v>
                </c:pt>
                <c:pt idx="34">
                  <c:v>193491.8310265067</c:v>
                </c:pt>
                <c:pt idx="35">
                  <c:v>194018.2989417995</c:v>
                </c:pt>
                <c:pt idx="36">
                  <c:v>194372.27208885222</c:v>
                </c:pt>
                <c:pt idx="37">
                  <c:v>194719.12546766482</c:v>
                </c:pt>
                <c:pt idx="38">
                  <c:v>195058.85907823735</c:v>
                </c:pt>
                <c:pt idx="39">
                  <c:v>195391.47292056979</c:v>
                </c:pt>
                <c:pt idx="40">
                  <c:v>195716.96699466213</c:v>
                </c:pt>
                <c:pt idx="41">
                  <c:v>196035.34130051438</c:v>
                </c:pt>
                <c:pt idx="42">
                  <c:v>196346.59583812655</c:v>
                </c:pt>
                <c:pt idx="43">
                  <c:v>196650.73060749861</c:v>
                </c:pt>
                <c:pt idx="44">
                  <c:v>196947.74560863059</c:v>
                </c:pt>
                <c:pt idx="45">
                  <c:v>197237.64084152246</c:v>
                </c:pt>
                <c:pt idx="46">
                  <c:v>197520.41630617424</c:v>
                </c:pt>
                <c:pt idx="47">
                  <c:v>197796.07200258595</c:v>
                </c:pt>
                <c:pt idx="48">
                  <c:v>197890.96418075755</c:v>
                </c:pt>
                <c:pt idx="49">
                  <c:v>197978.73659068905</c:v>
                </c:pt>
                <c:pt idx="50">
                  <c:v>198059.38923238046</c:v>
                </c:pt>
                <c:pt idx="51">
                  <c:v>198132.92210583179</c:v>
                </c:pt>
                <c:pt idx="52">
                  <c:v>198199.33521104301</c:v>
                </c:pt>
                <c:pt idx="53">
                  <c:v>198258.62854801415</c:v>
                </c:pt>
                <c:pt idx="54">
                  <c:v>198310.80211674521</c:v>
                </c:pt>
                <c:pt idx="55">
                  <c:v>198355.85591723616</c:v>
                </c:pt>
                <c:pt idx="56">
                  <c:v>198393.78994948702</c:v>
                </c:pt>
                <c:pt idx="57">
                  <c:v>198424.60421349778</c:v>
                </c:pt>
                <c:pt idx="58">
                  <c:v>198448.29870926845</c:v>
                </c:pt>
                <c:pt idx="59">
                  <c:v>198464.87343679904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2D-4D13-AB30-D02493650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418143"/>
        <c:axId val="499420543"/>
      </c:barChart>
      <c:lineChart>
        <c:grouping val="standard"/>
        <c:varyColors val="0"/>
        <c:ser>
          <c:idx val="2"/>
          <c:order val="2"/>
          <c:tx>
            <c:strRef>
              <c:f>'Tabela SAC'!$S$9</c:f>
              <c:strCache>
                <c:ptCount val="1"/>
                <c:pt idx="0">
                  <c:v>Retorno Valorização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'Tabela SAC'!$S$10:$S$429</c:f>
              <c:numCache>
                <c:formatCode>0.00%</c:formatCode>
                <c:ptCount val="420"/>
                <c:pt idx="1">
                  <c:v>-0.22934079427577123</c:v>
                </c:pt>
                <c:pt idx="2">
                  <c:v>-0.21677187873696863</c:v>
                </c:pt>
                <c:pt idx="3">
                  <c:v>-0.20427899484940576</c:v>
                </c:pt>
                <c:pt idx="4">
                  <c:v>-0.1918589550712376</c:v>
                </c:pt>
                <c:pt idx="5">
                  <c:v>-0.17950866793402079</c:v>
                </c:pt>
                <c:pt idx="6">
                  <c:v>-0.16722513382481718</c:v>
                </c:pt>
                <c:pt idx="7">
                  <c:v>-0.15500544097818808</c:v>
                </c:pt>
                <c:pt idx="8">
                  <c:v>-0.14284676166582211</c:v>
                </c:pt>
                <c:pt idx="9">
                  <c:v>-0.13074634857235068</c:v>
                </c:pt>
                <c:pt idx="10">
                  <c:v>-0.11870153134665359</c:v>
                </c:pt>
                <c:pt idx="11">
                  <c:v>-0.10670971331864448</c:v>
                </c:pt>
                <c:pt idx="12">
                  <c:v>-9.4007139585404145E-2</c:v>
                </c:pt>
                <c:pt idx="13">
                  <c:v>-8.1339812487801894E-2</c:v>
                </c:pt>
                <c:pt idx="14">
                  <c:v>-6.8705539248018102E-2</c:v>
                </c:pt>
                <c:pt idx="15">
                  <c:v>-5.6102174688506215E-2</c:v>
                </c:pt>
                <c:pt idx="16">
                  <c:v>-4.3527619296398784E-2</c:v>
                </c:pt>
                <c:pt idx="17">
                  <c:v>-3.0979817367431182E-2</c:v>
                </c:pt>
                <c:pt idx="18">
                  <c:v>-1.8456755225363879E-2</c:v>
                </c:pt>
                <c:pt idx="19">
                  <c:v>-5.9564595130977812E-3</c:v>
                </c:pt>
                <c:pt idx="20">
                  <c:v>6.5230044480943227E-3</c:v>
                </c:pt>
                <c:pt idx="21">
                  <c:v>1.8983534234612558E-2</c:v>
                </c:pt>
                <c:pt idx="22">
                  <c:v>3.142699183505767E-2</c:v>
                </c:pt>
                <c:pt idx="23">
                  <c:v>4.3855205106260994E-2</c:v>
                </c:pt>
                <c:pt idx="24">
                  <c:v>5.7155650862785096E-2</c:v>
                </c:pt>
                <c:pt idx="25">
                  <c:v>7.0459526786177229E-2</c:v>
                </c:pt>
                <c:pt idx="26">
                  <c:v>8.3768500062938692E-2</c:v>
                </c:pt>
                <c:pt idx="27">
                  <c:v>9.7084218930240745E-2</c:v>
                </c:pt>
                <c:pt idx="28">
                  <c:v>0.11040831359040151</c:v>
                </c:pt>
                <c:pt idx="29">
                  <c:v>0.12374239709840192</c:v>
                </c:pt>
                <c:pt idx="30">
                  <c:v>0.13708806622369812</c:v>
                </c:pt>
                <c:pt idx="31">
                  <c:v>0.15044690228754612</c:v>
                </c:pt>
                <c:pt idx="32">
                  <c:v>0.163820471977002</c:v>
                </c:pt>
                <c:pt idx="33">
                  <c:v>0.17721032813669482</c:v>
                </c:pt>
                <c:pt idx="34">
                  <c:v>0.19061801053943639</c:v>
                </c:pt>
                <c:pt idx="35">
                  <c:v>0.20404504663667933</c:v>
                </c:pt>
                <c:pt idx="36">
                  <c:v>0.21852881452888942</c:v>
                </c:pt>
                <c:pt idx="37">
                  <c:v>0.23305414722072046</c:v>
                </c:pt>
                <c:pt idx="38">
                  <c:v>0.24762261338376568</c:v>
                </c:pt>
                <c:pt idx="39">
                  <c:v>0.2622357809084393</c:v>
                </c:pt>
                <c:pt idx="40">
                  <c:v>0.27689521748442836</c:v>
                </c:pt>
                <c:pt idx="41">
                  <c:v>0.29160249117507497</c:v>
                </c:pt>
                <c:pt idx="42">
                  <c:v>0.30635917098620175</c:v>
                </c:pt>
                <c:pt idx="43">
                  <c:v>0.32116682742987213</c:v>
                </c:pt>
                <c:pt idx="44">
                  <c:v>0.33602703308357895</c:v>
                </c:pt>
                <c:pt idx="45">
                  <c:v>0.35094136314532509</c:v>
                </c:pt>
                <c:pt idx="46">
                  <c:v>0.36591139598507127</c:v>
                </c:pt>
                <c:pt idx="47">
                  <c:v>0.38093871369299892</c:v>
                </c:pt>
                <c:pt idx="48">
                  <c:v>0.39724987517590055</c:v>
                </c:pt>
                <c:pt idx="49">
                  <c:v>0.41364698261828786</c:v>
                </c:pt>
                <c:pt idx="50">
                  <c:v>0.43013189673410851</c:v>
                </c:pt>
                <c:pt idx="51">
                  <c:v>0.4467064948471684</c:v>
                </c:pt>
                <c:pt idx="52">
                  <c:v>0.463372671535142</c:v>
                </c:pt>
                <c:pt idx="53">
                  <c:v>0.48013233928138788</c:v>
                </c:pt>
                <c:pt idx="54">
                  <c:v>0.49698742913504113</c:v>
                </c:pt>
                <c:pt idx="55">
                  <c:v>0.5139398913798614</c:v>
                </c:pt>
                <c:pt idx="56">
                  <c:v>0.53099169621232034</c:v>
                </c:pt>
                <c:pt idx="57">
                  <c:v>0.54814483442942674</c:v>
                </c:pt>
                <c:pt idx="58">
                  <c:v>0.56540131812678529</c:v>
                </c:pt>
                <c:pt idx="59">
                  <c:v>0.58276318140740946</c:v>
                </c:pt>
                <c:pt idx="60">
                  <c:v>0.60030871692480903</c:v>
                </c:pt>
                <c:pt idx="61">
                  <c:v>0.61790740638849373</c:v>
                </c:pt>
                <c:pt idx="62">
                  <c:v>0.63555946635422056</c:v>
                </c:pt>
                <c:pt idx="63">
                  <c:v>0.65326511426002176</c:v>
                </c:pt>
                <c:pt idx="64">
                  <c:v>0.67102456842979796</c:v>
                </c:pt>
                <c:pt idx="65">
                  <c:v>0.68883804807692905</c:v>
                </c:pt>
                <c:pt idx="66">
                  <c:v>0.70670577330789741</c:v>
                </c:pt>
                <c:pt idx="67">
                  <c:v>0.72462796512592609</c:v>
                </c:pt>
                <c:pt idx="68">
                  <c:v>0.7426048454346329</c:v>
                </c:pt>
                <c:pt idx="69">
                  <c:v>0.76063663704169859</c:v>
                </c:pt>
                <c:pt idx="70">
                  <c:v>0.77872356366254958</c:v>
                </c:pt>
                <c:pt idx="71">
                  <c:v>0.79686584992405696</c:v>
                </c:pt>
                <c:pt idx="72">
                  <c:v>0.81506372136824934</c:v>
                </c:pt>
                <c:pt idx="73">
                  <c:v>0.83331740445604141</c:v>
                </c:pt>
                <c:pt idx="74">
                  <c:v>0.85162712657097783</c:v>
                </c:pt>
                <c:pt idx="75">
                  <c:v>0.86999311602299201</c:v>
                </c:pt>
                <c:pt idx="76">
                  <c:v>0.88841560205217995</c:v>
                </c:pt>
                <c:pt idx="77">
                  <c:v>0.90689481483259038</c:v>
                </c:pt>
                <c:pt idx="78">
                  <c:v>0.92543098547602975</c:v>
                </c:pt>
                <c:pt idx="79">
                  <c:v>0.94402434603588248</c:v>
                </c:pt>
                <c:pt idx="80">
                  <c:v>0.96267512951094747</c:v>
                </c:pt>
                <c:pt idx="81">
                  <c:v>0.98138356984928921</c:v>
                </c:pt>
                <c:pt idx="82">
                  <c:v>1.0001499019521052</c:v>
                </c:pt>
                <c:pt idx="83">
                  <c:v>1.0189743616776108</c:v>
                </c:pt>
                <c:pt idx="84">
                  <c:v>1.0378571858449355</c:v>
                </c:pt>
                <c:pt idx="85">
                  <c:v>1.0567986122380399</c:v>
                </c:pt>
                <c:pt idx="86">
                  <c:v>1.075798879609646</c:v>
                </c:pt>
                <c:pt idx="87">
                  <c:v>1.0948582276851835</c:v>
                </c:pt>
                <c:pt idx="88">
                  <c:v>1.1139768971667532</c:v>
                </c:pt>
                <c:pt idx="89">
                  <c:v>1.1331551297371072</c:v>
                </c:pt>
                <c:pt idx="90">
                  <c:v>1.1523931680636419</c:v>
                </c:pt>
                <c:pt idx="91">
                  <c:v>1.1716912558024104</c:v>
                </c:pt>
                <c:pt idx="92">
                  <c:v>1.1910496376021515</c:v>
                </c:pt>
                <c:pt idx="93">
                  <c:v>1.2104685591083335</c:v>
                </c:pt>
                <c:pt idx="94">
                  <c:v>1.2299482669672135</c:v>
                </c:pt>
                <c:pt idx="95">
                  <c:v>1.2494890088299171</c:v>
                </c:pt>
                <c:pt idx="96">
                  <c:v>1.2690910333565311</c:v>
                </c:pt>
                <c:pt idx="97">
                  <c:v>1.2887545902202133</c:v>
                </c:pt>
                <c:pt idx="98">
                  <c:v>1.3084799301113226</c:v>
                </c:pt>
                <c:pt idx="99">
                  <c:v>1.3282673047415599</c:v>
                </c:pt>
                <c:pt idx="100">
                  <c:v>1.3481169668481312</c:v>
                </c:pt>
                <c:pt idx="101">
                  <c:v>1.3680291701979259</c:v>
                </c:pt>
                <c:pt idx="102">
                  <c:v>1.3880041695917098</c:v>
                </c:pt>
                <c:pt idx="103">
                  <c:v>1.4080422208683394</c:v>
                </c:pt>
                <c:pt idx="104">
                  <c:v>1.4281435809089904</c:v>
                </c:pt>
                <c:pt idx="105">
                  <c:v>1.4483085076414042</c:v>
                </c:pt>
                <c:pt idx="106">
                  <c:v>1.4685372600441511</c:v>
                </c:pt>
                <c:pt idx="107">
                  <c:v>1.4888300981509128</c:v>
                </c:pt>
                <c:pt idx="108">
                  <c:v>1.5091872830547801</c:v>
                </c:pt>
                <c:pt idx="109">
                  <c:v>1.5296090769125694</c:v>
                </c:pt>
                <c:pt idx="110">
                  <c:v>1.5500957429491569</c:v>
                </c:pt>
                <c:pt idx="111">
                  <c:v>1.5706475454618292</c:v>
                </c:pt>
                <c:pt idx="112">
                  <c:v>1.5912647498246522</c:v>
                </c:pt>
                <c:pt idx="113">
                  <c:v>1.6119476224928591</c:v>
                </c:pt>
                <c:pt idx="114">
                  <c:v>1.6326964310072551</c:v>
                </c:pt>
                <c:pt idx="115">
                  <c:v>1.6535114439986391</c:v>
                </c:pt>
                <c:pt idx="116">
                  <c:v>1.6743929311922454</c:v>
                </c:pt>
                <c:pt idx="117">
                  <c:v>1.6953411634122022</c:v>
                </c:pt>
                <c:pt idx="118">
                  <c:v>1.7163564125860096</c:v>
                </c:pt>
                <c:pt idx="119">
                  <c:v>1.7374389517490318</c:v>
                </c:pt>
                <c:pt idx="120">
                  <c:v>1.7585890550490155</c:v>
                </c:pt>
                <c:pt idx="121">
                  <c:v>1.7798069977506172</c:v>
                </c:pt>
                <c:pt idx="122">
                  <c:v>1.8010930562399567</c:v>
                </c:pt>
                <c:pt idx="123">
                  <c:v>1.8224475080291855</c:v>
                </c:pt>
                <c:pt idx="124">
                  <c:v>1.8438706317610725</c:v>
                </c:pt>
                <c:pt idx="125">
                  <c:v>1.865362707213613</c:v>
                </c:pt>
                <c:pt idx="126">
                  <c:v>1.8869240153046518</c:v>
                </c:pt>
                <c:pt idx="127">
                  <c:v>1.908554838096528</c:v>
                </c:pt>
                <c:pt idx="128">
                  <c:v>1.9302554588007375</c:v>
                </c:pt>
                <c:pt idx="129">
                  <c:v>1.9520261617826153</c:v>
                </c:pt>
                <c:pt idx="130">
                  <c:v>1.9738672325660358</c:v>
                </c:pt>
                <c:pt idx="131">
                  <c:v>1.9957789578381318</c:v>
                </c:pt>
                <c:pt idx="132">
                  <c:v>2.0177616254540376</c:v>
                </c:pt>
                <c:pt idx="133">
                  <c:v>2.039815524441642</c:v>
                </c:pt>
                <c:pt idx="134">
                  <c:v>2.0619409450063717</c:v>
                </c:pt>
                <c:pt idx="135">
                  <c:v>2.0841381785359849</c:v>
                </c:pt>
                <c:pt idx="136">
                  <c:v>2.1064075176053882</c:v>
                </c:pt>
                <c:pt idx="137">
                  <c:v>2.1287492559814787</c:v>
                </c:pt>
                <c:pt idx="138">
                  <c:v>2.1511636886279923</c:v>
                </c:pt>
                <c:pt idx="139">
                  <c:v>2.1736511117103854</c:v>
                </c:pt>
                <c:pt idx="140">
                  <c:v>2.1962118226007274</c:v>
                </c:pt>
                <c:pt idx="141">
                  <c:v>2.2188461198826221</c:v>
                </c:pt>
                <c:pt idx="142">
                  <c:v>2.241554303356136</c:v>
                </c:pt>
                <c:pt idx="143">
                  <c:v>2.26433667404276</c:v>
                </c:pt>
                <c:pt idx="144">
                  <c:v>2.2871935341903842</c:v>
                </c:pt>
                <c:pt idx="145">
                  <c:v>2.3101251872782917</c:v>
                </c:pt>
                <c:pt idx="146">
                  <c:v>2.3331319380221807</c:v>
                </c:pt>
                <c:pt idx="147">
                  <c:v>2.3562140923791972</c:v>
                </c:pt>
                <c:pt idx="148">
                  <c:v>2.3793719575529941</c:v>
                </c:pt>
                <c:pt idx="149">
                  <c:v>2.4026058419988114</c:v>
                </c:pt>
                <c:pt idx="150">
                  <c:v>2.4259160554285737</c:v>
                </c:pt>
                <c:pt idx="151">
                  <c:v>2.4493029088160085</c:v>
                </c:pt>
                <c:pt idx="152">
                  <c:v>2.4727667144017915</c:v>
                </c:pt>
                <c:pt idx="153">
                  <c:v>2.4963077856987037</c:v>
                </c:pt>
                <c:pt idx="154">
                  <c:v>2.5199264374968169</c:v>
                </c:pt>
                <c:pt idx="155">
                  <c:v>2.5436229858686947</c:v>
                </c:pt>
                <c:pt idx="156">
                  <c:v>2.5673977481746229</c:v>
                </c:pt>
                <c:pt idx="157">
                  <c:v>2.591251043067849</c:v>
                </c:pt>
                <c:pt idx="158">
                  <c:v>2.6151831904998555</c:v>
                </c:pt>
                <c:pt idx="159">
                  <c:v>2.6391945117256448</c:v>
                </c:pt>
                <c:pt idx="160">
                  <c:v>2.6632853293090553</c:v>
                </c:pt>
                <c:pt idx="161">
                  <c:v>2.6874559671280869</c:v>
                </c:pt>
                <c:pt idx="162">
                  <c:v>2.7117067503802597</c:v>
                </c:pt>
                <c:pt idx="163">
                  <c:v>2.7360380055879898</c:v>
                </c:pt>
                <c:pt idx="164">
                  <c:v>2.7604500606039846</c:v>
                </c:pt>
                <c:pt idx="165">
                  <c:v>2.7849432446166649</c:v>
                </c:pt>
                <c:pt idx="166">
                  <c:v>2.8095178881556064</c:v>
                </c:pt>
                <c:pt idx="167">
                  <c:v>2.8341743230970007</c:v>
                </c:pt>
                <c:pt idx="168">
                  <c:v>2.8589128826691481</c:v>
                </c:pt>
                <c:pt idx="169">
                  <c:v>2.8837339014579584</c:v>
                </c:pt>
                <c:pt idx="170">
                  <c:v>2.9086377154124885</c:v>
                </c:pt>
                <c:pt idx="171">
                  <c:v>2.9336246618504909</c:v>
                </c:pt>
                <c:pt idx="172">
                  <c:v>2.9586950794639937</c:v>
                </c:pt>
                <c:pt idx="173">
                  <c:v>2.9838493083248996</c:v>
                </c:pt>
                <c:pt idx="174">
                  <c:v>3.0090876898906047</c:v>
                </c:pt>
                <c:pt idx="175">
                  <c:v>3.034410567009644</c:v>
                </c:pt>
                <c:pt idx="176">
                  <c:v>3.0598182839273615</c:v>
                </c:pt>
                <c:pt idx="177">
                  <c:v>3.0853111862915994</c:v>
                </c:pt>
                <c:pt idx="178">
                  <c:v>3.1108896211584107</c:v>
                </c:pt>
                <c:pt idx="179">
                  <c:v>3.1365539369977977</c:v>
                </c:pt>
                <c:pt idx="180">
                  <c:v>3.1623044836994754</c:v>
                </c:pt>
                <c:pt idx="181">
                  <c:v>3.188141612578649</c:v>
                </c:pt>
                <c:pt idx="182">
                  <c:v>3.2140656763818281</c:v>
                </c:pt>
                <c:pt idx="183">
                  <c:v>3.2400770292926531</c:v>
                </c:pt>
                <c:pt idx="184">
                  <c:v>3.266176026937754</c:v>
                </c:pt>
                <c:pt idx="185">
                  <c:v>3.292363026392628</c:v>
                </c:pt>
                <c:pt idx="186">
                  <c:v>3.318638386187541</c:v>
                </c:pt>
                <c:pt idx="187">
                  <c:v>3.345002466313455</c:v>
                </c:pt>
                <c:pt idx="188">
                  <c:v>3.3714556282279817</c:v>
                </c:pt>
                <c:pt idx="189">
                  <c:v>3.3979982348613538</c:v>
                </c:pt>
                <c:pt idx="190">
                  <c:v>3.424630650622428</c:v>
                </c:pt>
                <c:pt idx="191">
                  <c:v>3.4513532414047083</c:v>
                </c:pt>
                <c:pt idx="192">
                  <c:v>3.4781663745923916</c:v>
                </c:pt>
                <c:pt idx="193">
                  <c:v>3.5050704190664472</c:v>
                </c:pt>
                <c:pt idx="194">
                  <c:v>3.5320657452107085</c:v>
                </c:pt>
                <c:pt idx="195">
                  <c:v>3.5591527249179977</c:v>
                </c:pt>
                <c:pt idx="196">
                  <c:v>3.5863317315962768</c:v>
                </c:pt>
                <c:pt idx="197">
                  <c:v>3.6136031401748179</c:v>
                </c:pt>
                <c:pt idx="198">
                  <c:v>3.6409673271103995</c:v>
                </c:pt>
                <c:pt idx="199">
                  <c:v>3.668424670393533</c:v>
                </c:pt>
                <c:pt idx="200">
                  <c:v>3.6959755495547086</c:v>
                </c:pt>
                <c:pt idx="201">
                  <c:v>3.7236203456706725</c:v>
                </c:pt>
                <c:pt idx="202">
                  <c:v>3.7513594413707239</c:v>
                </c:pt>
                <c:pt idx="203">
                  <c:v>3.7791932208430397</c:v>
                </c:pt>
                <c:pt idx="204">
                  <c:v>3.8071220698410309</c:v>
                </c:pt>
                <c:pt idx="205">
                  <c:v>3.8351463756897117</c:v>
                </c:pt>
                <c:pt idx="206">
                  <c:v>3.8632665272921081</c:v>
                </c:pt>
                <c:pt idx="207">
                  <c:v>3.8914829151356858</c:v>
                </c:pt>
                <c:pt idx="208">
                  <c:v>3.9197959312988018</c:v>
                </c:pt>
                <c:pt idx="209">
                  <c:v>3.9482059694571925</c:v>
                </c:pt>
                <c:pt idx="210">
                  <c:v>3.9767134248904754</c:v>
                </c:pt>
                <c:pt idx="211">
                  <c:v>4.0053186944886878</c:v>
                </c:pt>
                <c:pt idx="212">
                  <c:v>4.0340221767588451</c:v>
                </c:pt>
                <c:pt idx="213">
                  <c:v>4.0628242718315297</c:v>
                </c:pt>
                <c:pt idx="214">
                  <c:v>4.0917253814675068</c:v>
                </c:pt>
                <c:pt idx="215">
                  <c:v>4.1207259090643626</c:v>
                </c:pt>
                <c:pt idx="216">
                  <c:v>4.1498262596631754</c:v>
                </c:pt>
                <c:pt idx="217">
                  <c:v>4.1790268399552142</c:v>
                </c:pt>
                <c:pt idx="218">
                  <c:v>4.2083280582886538</c:v>
                </c:pt>
                <c:pt idx="219">
                  <c:v>4.2377303246753319</c:v>
                </c:pt>
                <c:pt idx="220">
                  <c:v>4.2672340507975264</c:v>
                </c:pt>
                <c:pt idx="221">
                  <c:v>4.2968396500147596</c:v>
                </c:pt>
                <c:pt idx="222">
                  <c:v>4.3265475373706286</c:v>
                </c:pt>
                <c:pt idx="223">
                  <c:v>4.3563581295996761</c:v>
                </c:pt>
                <c:pt idx="224">
                  <c:v>4.3862718451342637</c:v>
                </c:pt>
                <c:pt idx="225">
                  <c:v>4.4162891041115051</c:v>
                </c:pt>
                <c:pt idx="226">
                  <c:v>4.4464103283802041</c:v>
                </c:pt>
                <c:pt idx="227">
                  <c:v>4.4766359415078245</c:v>
                </c:pt>
                <c:pt idx="228">
                  <c:v>4.506966368787503</c:v>
                </c:pt>
                <c:pt idx="229">
                  <c:v>4.537402037245065</c:v>
                </c:pt>
                <c:pt idx="230">
                  <c:v>4.5679433756460988</c:v>
                </c:pt>
                <c:pt idx="231">
                  <c:v>4.5985908145030354</c:v>
                </c:pt>
                <c:pt idx="232">
                  <c:v>4.6293447860822621</c:v>
                </c:pt>
                <c:pt idx="233">
                  <c:v>4.6602057244112807</c:v>
                </c:pt>
                <c:pt idx="234">
                  <c:v>4.6911740652858667</c:v>
                </c:pt>
                <c:pt idx="235">
                  <c:v>4.7222502462772873</c:v>
                </c:pt>
                <c:pt idx="236">
                  <c:v>4.7534347067395277</c:v>
                </c:pt>
                <c:pt idx="237">
                  <c:v>4.7847278878165547</c:v>
                </c:pt>
                <c:pt idx="238">
                  <c:v>4.8161302324496109</c:v>
                </c:pt>
                <c:pt idx="239">
                  <c:v>4.8476421853845366</c:v>
                </c:pt>
                <c:pt idx="240">
                  <c:v>4.8792641931791199</c:v>
                </c:pt>
                <c:pt idx="241">
                  <c:v>4.9109967042104845</c:v>
                </c:pt>
                <c:pt idx="242">
                  <c:v>4.9428401686824932</c:v>
                </c:pt>
                <c:pt idx="243">
                  <c:v>4.9747950386331974</c:v>
                </c:pt>
                <c:pt idx="244">
                  <c:v>5.0068617679423104</c:v>
                </c:pt>
                <c:pt idx="245">
                  <c:v>5.0390408123387012</c:v>
                </c:pt>
                <c:pt idx="246">
                  <c:v>5.0713326294079391</c:v>
                </c:pt>
                <c:pt idx="247">
                  <c:v>5.1037376785998552</c:v>
                </c:pt>
                <c:pt idx="248">
                  <c:v>5.1362564212361299</c:v>
                </c:pt>
                <c:pt idx="249">
                  <c:v>5.1688893205179305</c:v>
                </c:pt>
                <c:pt idx="250">
                  <c:v>5.2016368415335634</c:v>
                </c:pt>
                <c:pt idx="251">
                  <c:v>5.2344994512661582</c:v>
                </c:pt>
                <c:pt idx="252">
                  <c:v>5.2674776186013945</c:v>
                </c:pt>
                <c:pt idx="253">
                  <c:v>5.3005718143352487</c:v>
                </c:pt>
                <c:pt idx="254">
                  <c:v>5.3337825111817798</c:v>
                </c:pt>
                <c:pt idx="255">
                  <c:v>5.3671101837809436</c:v>
                </c:pt>
                <c:pt idx="256">
                  <c:v>5.4005553087064344</c:v>
                </c:pt>
                <c:pt idx="257">
                  <c:v>5.4341183644735684</c:v>
                </c:pt>
                <c:pt idx="258">
                  <c:v>5.4677998315471914</c:v>
                </c:pt>
                <c:pt idx="259">
                  <c:v>5.5016001923496249</c:v>
                </c:pt>
                <c:pt idx="260">
                  <c:v>5.5355199312686381</c:v>
                </c:pt>
                <c:pt idx="261">
                  <c:v>5.5695595346654514</c:v>
                </c:pt>
                <c:pt idx="262">
                  <c:v>5.6037194908827876</c:v>
                </c:pt>
                <c:pt idx="263">
                  <c:v>5.6380002902529354</c:v>
                </c:pt>
                <c:pt idx="264">
                  <c:v>5.6724024251058554</c:v>
                </c:pt>
                <c:pt idx="265">
                  <c:v>5.7069263897773261</c:v>
                </c:pt>
                <c:pt idx="266">
                  <c:v>5.7415726806171081</c:v>
                </c:pt>
                <c:pt idx="267">
                  <c:v>5.7763417959971513</c:v>
                </c:pt>
                <c:pt idx="268">
                  <c:v>5.8112342363198399</c:v>
                </c:pt>
                <c:pt idx="269">
                  <c:v>5.8462505040262531</c:v>
                </c:pt>
                <c:pt idx="270">
                  <c:v>5.8813911036044804</c:v>
                </c:pt>
                <c:pt idx="271">
                  <c:v>5.9166565415979591</c:v>
                </c:pt>
                <c:pt idx="272">
                  <c:v>5.9520473266138438</c:v>
                </c:pt>
                <c:pt idx="273">
                  <c:v>5.9875639693314229</c:v>
                </c:pt>
                <c:pt idx="274">
                  <c:v>6.0232069825105485</c:v>
                </c:pt>
                <c:pt idx="275">
                  <c:v>6.0589768810001248</c:v>
                </c:pt>
                <c:pt idx="276">
                  <c:v>6.0948741817466159</c:v>
                </c:pt>
                <c:pt idx="277">
                  <c:v>6.1308994038025819</c:v>
                </c:pt>
                <c:pt idx="278">
                  <c:v>6.1670530683352762</c:v>
                </c:pt>
                <c:pt idx="279">
                  <c:v>6.2033356986352448</c:v>
                </c:pt>
                <c:pt idx="280">
                  <c:v>6.2397478201249896</c:v>
                </c:pt>
                <c:pt idx="281">
                  <c:v>6.2762899603676461</c:v>
                </c:pt>
                <c:pt idx="282">
                  <c:v>6.3129626490757076</c:v>
                </c:pt>
                <c:pt idx="283">
                  <c:v>6.3497664181197839</c:v>
                </c:pt>
                <c:pt idx="284">
                  <c:v>6.3867018015373871</c:v>
                </c:pt>
                <c:pt idx="285">
                  <c:v>6.4237693355417669</c:v>
                </c:pt>
                <c:pt idx="286">
                  <c:v>6.4609695585307714</c:v>
                </c:pt>
                <c:pt idx="287">
                  <c:v>6.4983030110957509</c:v>
                </c:pt>
                <c:pt idx="288">
                  <c:v>6.5357702360304879</c:v>
                </c:pt>
                <c:pt idx="289">
                  <c:v>6.5733717783401771</c:v>
                </c:pt>
                <c:pt idx="290">
                  <c:v>6.6111081852504272</c:v>
                </c:pt>
                <c:pt idx="291">
                  <c:v>6.648980006216318</c:v>
                </c:pt>
                <c:pt idx="292">
                  <c:v>6.6869877929314736</c:v>
                </c:pt>
                <c:pt idx="293">
                  <c:v>6.725132099337185</c:v>
                </c:pt>
                <c:pt idx="294">
                  <c:v>6.7634134816315745</c:v>
                </c:pt>
                <c:pt idx="295">
                  <c:v>6.8018324982787757</c:v>
                </c:pt>
                <c:pt idx="296">
                  <c:v>6.8403897100181821</c:v>
                </c:pt>
                <c:pt idx="297">
                  <c:v>6.879085679873703</c:v>
                </c:pt>
                <c:pt idx="298">
                  <c:v>6.9179209731630813</c:v>
                </c:pt>
                <c:pt idx="299">
                  <c:v>6.9568961575072326</c:v>
                </c:pt>
                <c:pt idx="300">
                  <c:v>6.9960118028396296</c:v>
                </c:pt>
                <c:pt idx="301">
                  <c:v>7.0352684814157254</c:v>
                </c:pt>
                <c:pt idx="302">
                  <c:v>7.0746667678224124</c:v>
                </c:pt>
                <c:pt idx="303">
                  <c:v>7.1142072389875208</c:v>
                </c:pt>
                <c:pt idx="304">
                  <c:v>7.1538904741893559</c:v>
                </c:pt>
                <c:pt idx="305">
                  <c:v>7.1937170550662772</c:v>
                </c:pt>
                <c:pt idx="306">
                  <c:v>7.2336875656263073</c:v>
                </c:pt>
                <c:pt idx="307">
                  <c:v>7.2738025922567919</c:v>
                </c:pt>
                <c:pt idx="308">
                  <c:v>7.3140627237340912</c:v>
                </c:pt>
                <c:pt idx="309">
                  <c:v>7.3544685512333112</c:v>
                </c:pt>
                <c:pt idx="310">
                  <c:v>7.3950206683380824</c:v>
                </c:pt>
                <c:pt idx="311">
                  <c:v>7.4357196710503626</c:v>
                </c:pt>
                <c:pt idx="312">
                  <c:v>7.4765661578003035</c:v>
                </c:pt>
                <c:pt idx="313">
                  <c:v>7.5175607294561262</c:v>
                </c:pt>
                <c:pt idx="314">
                  <c:v>7.5587039893340702</c:v>
                </c:pt>
                <c:pt idx="315">
                  <c:v>7.5999965432083565</c:v>
                </c:pt>
                <c:pt idx="316">
                  <c:v>7.6414389993212062</c:v>
                </c:pt>
                <c:pt idx="317">
                  <c:v>7.6830319683928971</c:v>
                </c:pt>
                <c:pt idx="318">
                  <c:v>7.7247760636318512</c:v>
                </c:pt>
                <c:pt idx="319">
                  <c:v>7.7666719007447842</c:v>
                </c:pt>
                <c:pt idx="320">
                  <c:v>7.8087200979468703</c:v>
                </c:pt>
                <c:pt idx="321">
                  <c:v>7.8509212759719764</c:v>
                </c:pt>
                <c:pt idx="322">
                  <c:v>7.8932760580829076</c:v>
                </c:pt>
                <c:pt idx="323">
                  <c:v>7.9357850700817254</c:v>
                </c:pt>
                <c:pt idx="324">
                  <c:v>7.978448940320086</c:v>
                </c:pt>
                <c:pt idx="325">
                  <c:v>8.0212682997096234</c:v>
                </c:pt>
                <c:pt idx="326">
                  <c:v>8.0642437817323884</c:v>
                </c:pt>
                <c:pt idx="327">
                  <c:v>8.1073760224513123</c:v>
                </c:pt>
                <c:pt idx="328">
                  <c:v>8.1506656605207279</c:v>
                </c:pt>
                <c:pt idx="329">
                  <c:v>8.1941133371969261</c:v>
                </c:pt>
                <c:pt idx="330">
                  <c:v>8.2377196963487496</c:v>
                </c:pt>
                <c:pt idx="331">
                  <c:v>8.281485384468251</c:v>
                </c:pt>
                <c:pt idx="332">
                  <c:v>8.3254110506813657</c:v>
                </c:pt>
                <c:pt idx="333">
                  <c:v>8.3694973467586493</c:v>
                </c:pt>
                <c:pt idx="334">
                  <c:v>8.4137449271260483</c:v>
                </c:pt>
                <c:pt idx="335">
                  <c:v>8.4581544488757316</c:v>
                </c:pt>
                <c:pt idx="336">
                  <c:v>8.5027265717769307</c:v>
                </c:pt>
                <c:pt idx="337">
                  <c:v>8.5474619582868687</c:v>
                </c:pt>
                <c:pt idx="338">
                  <c:v>8.5923612735616945</c:v>
                </c:pt>
                <c:pt idx="339">
                  <c:v>8.6374251854674871</c:v>
                </c:pt>
                <c:pt idx="340">
                  <c:v>8.6826543645912988</c:v>
                </c:pt>
                <c:pt idx="341">
                  <c:v>8.728049484252228</c:v>
                </c:pt>
                <c:pt idx="342">
                  <c:v>8.7736112205125689</c:v>
                </c:pt>
                <c:pt idx="343">
                  <c:v>8.819340252188967</c:v>
                </c:pt>
                <c:pt idx="344">
                  <c:v>8.86523726086366</c:v>
                </c:pt>
                <c:pt idx="345">
                  <c:v>8.9113029308957294</c:v>
                </c:pt>
                <c:pt idx="346">
                  <c:v>8.9575379494324228</c:v>
                </c:pt>
                <c:pt idx="347">
                  <c:v>9.0039430064205135</c:v>
                </c:pt>
                <c:pt idx="348">
                  <c:v>9.0505187946176964</c:v>
                </c:pt>
                <c:pt idx="349">
                  <c:v>9.0972660096040538</c:v>
                </c:pt>
                <c:pt idx="350">
                  <c:v>9.1441853497935419</c:v>
                </c:pt>
                <c:pt idx="351">
                  <c:v>9.1912775164455489</c:v>
                </c:pt>
                <c:pt idx="352">
                  <c:v>9.238543213676472</c:v>
                </c:pt>
                <c:pt idx="353">
                  <c:v>9.285983148471372</c:v>
                </c:pt>
                <c:pt idx="354">
                  <c:v>9.3335980306956507</c:v>
                </c:pt>
                <c:pt idx="355">
                  <c:v>9.3813885731067934</c:v>
                </c:pt>
                <c:pt idx="356">
                  <c:v>9.4293554913661453</c:v>
                </c:pt>
                <c:pt idx="357">
                  <c:v>9.4774995040507406</c:v>
                </c:pt>
                <c:pt idx="358">
                  <c:v>9.5258213326651937</c:v>
                </c:pt>
                <c:pt idx="359">
                  <c:v>9.5743217016536093</c:v>
                </c:pt>
                <c:pt idx="360">
                  <c:v>9.6230013384115747</c:v>
                </c:pt>
                <c:pt idx="361">
                  <c:v>9.6718609732981733</c:v>
                </c:pt>
                <c:pt idx="362">
                  <c:v>9.7209013396480586</c:v>
                </c:pt>
                <c:pt idx="363">
                  <c:v>9.7701231737835865</c:v>
                </c:pt>
                <c:pt idx="364">
                  <c:v>9.8195272150269801</c:v>
                </c:pt>
                <c:pt idx="365">
                  <c:v>9.8691142057125472</c:v>
                </c:pt>
                <c:pt idx="366">
                  <c:v>9.9188848911989638</c:v>
                </c:pt>
                <c:pt idx="367">
                  <c:v>9.9688400198815863</c:v>
                </c:pt>
                <c:pt idx="368">
                  <c:v>10.018980343204827</c:v>
                </c:pt>
                <c:pt idx="369">
                  <c:v>10.069306615674574</c:v>
                </c:pt>
                <c:pt idx="370">
                  <c:v>10.119819594870673</c:v>
                </c:pt>
                <c:pt idx="371">
                  <c:v>10.170520041459435</c:v>
                </c:pt>
                <c:pt idx="372">
                  <c:v>10.221408719206218</c:v>
                </c:pt>
                <c:pt idx="373">
                  <c:v>10.27248639498807</c:v>
                </c:pt>
                <c:pt idx="374">
                  <c:v>10.323753838806374</c:v>
                </c:pt>
                <c:pt idx="375">
                  <c:v>10.375211823799603</c:v>
                </c:pt>
                <c:pt idx="376">
                  <c:v>10.426861126256087</c:v>
                </c:pt>
                <c:pt idx="377">
                  <c:v>10.478702525626858</c:v>
                </c:pt>
                <c:pt idx="378">
                  <c:v>10.530736804538519</c:v>
                </c:pt>
                <c:pt idx="379">
                  <c:v>10.582964748806194</c:v>
                </c:pt>
                <c:pt idx="380">
                  <c:v>10.635387147446519</c:v>
                </c:pt>
                <c:pt idx="381">
                  <c:v>10.68800479269068</c:v>
                </c:pt>
                <c:pt idx="382">
                  <c:v>10.740818479997507</c:v>
                </c:pt>
                <c:pt idx="383">
                  <c:v>10.793829008066629</c:v>
                </c:pt>
                <c:pt idx="384">
                  <c:v>10.847037178851677</c:v>
                </c:pt>
                <c:pt idx="385">
                  <c:v>10.900443797573544</c:v>
                </c:pt>
                <c:pt idx="386">
                  <c:v>10.954049672733685</c:v>
                </c:pt>
                <c:pt idx="387">
                  <c:v>11.007855616127493</c:v>
                </c:pt>
                <c:pt idx="388">
                  <c:v>11.061862442857729</c:v>
                </c:pt>
                <c:pt idx="389">
                  <c:v>11.116070971347959</c:v>
                </c:pt>
                <c:pt idx="390">
                  <c:v>11.170482023356122</c:v>
                </c:pt>
                <c:pt idx="391">
                  <c:v>11.225096423988107</c:v>
                </c:pt>
                <c:pt idx="392">
                  <c:v>11.279915001711375</c:v>
                </c:pt>
                <c:pt idx="393">
                  <c:v>11.334938588368662</c:v>
                </c:pt>
                <c:pt idx="394">
                  <c:v>11.390168019191751</c:v>
                </c:pt>
                <c:pt idx="395">
                  <c:v>11.44560413281525</c:v>
                </c:pt>
                <c:pt idx="396">
                  <c:v>11.501247771290476</c:v>
                </c:pt>
                <c:pt idx="397">
                  <c:v>11.557099780099355</c:v>
                </c:pt>
                <c:pt idx="398">
                  <c:v>11.613161008168426</c:v>
                </c:pt>
                <c:pt idx="399">
                  <c:v>11.669432307882854</c:v>
                </c:pt>
                <c:pt idx="400">
                  <c:v>11.725914535100522</c:v>
                </c:pt>
                <c:pt idx="401">
                  <c:v>11.782608549166188</c:v>
                </c:pt>
                <c:pt idx="402">
                  <c:v>11.839515212925686</c:v>
                </c:pt>
                <c:pt idx="403">
                  <c:v>11.896635392740189</c:v>
                </c:pt>
                <c:pt idx="404">
                  <c:v>11.953969958500538</c:v>
                </c:pt>
                <c:pt idx="405">
                  <c:v>12.011519783641619</c:v>
                </c:pt>
                <c:pt idx="406">
                  <c:v>12.069285745156783</c:v>
                </c:pt>
                <c:pt idx="407">
                  <c:v>12.12726872361238</c:v>
                </c:pt>
                <c:pt idx="408">
                  <c:v>12.185469603162289</c:v>
                </c:pt>
                <c:pt idx="409">
                  <c:v>12.243889271562541</c:v>
                </c:pt>
                <c:pt idx="410">
                  <c:v>12.302528620185988</c:v>
                </c:pt>
                <c:pt idx="411">
                  <c:v>12.361388544037057</c:v>
                </c:pt>
                <c:pt idx="412">
                  <c:v>12.420469941766532</c:v>
                </c:pt>
                <c:pt idx="413">
                  <c:v>12.479773715686402</c:v>
                </c:pt>
                <c:pt idx="414">
                  <c:v>12.539300771784793</c:v>
                </c:pt>
                <c:pt idx="415">
                  <c:v>12.599052019740949</c:v>
                </c:pt>
                <c:pt idx="416">
                  <c:v>12.65902837294024</c:v>
                </c:pt>
                <c:pt idx="417">
                  <c:v>12.719230748489297</c:v>
                </c:pt>
                <c:pt idx="418">
                  <c:v>12.77966006723114</c:v>
                </c:pt>
                <c:pt idx="419">
                  <c:v>12.840317253760441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2D-4D13-AB30-D02493650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409983"/>
        <c:axId val="499423903"/>
      </c:lineChart>
      <c:catAx>
        <c:axId val="49941814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9420543"/>
        <c:crosses val="autoZero"/>
        <c:auto val="1"/>
        <c:lblAlgn val="ctr"/>
        <c:lblOffset val="100"/>
        <c:noMultiLvlLbl val="0"/>
      </c:catAx>
      <c:valAx>
        <c:axId val="49942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9418143"/>
        <c:crosses val="autoZero"/>
        <c:crossBetween val="between"/>
      </c:valAx>
      <c:valAx>
        <c:axId val="499423903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9409983"/>
        <c:crosses val="max"/>
        <c:crossBetween val="between"/>
      </c:valAx>
      <c:catAx>
        <c:axId val="499409983"/>
        <c:scaling>
          <c:orientation val="minMax"/>
        </c:scaling>
        <c:delete val="1"/>
        <c:axPos val="b"/>
        <c:majorTickMark val="out"/>
        <c:minorTickMark val="none"/>
        <c:tickLblPos val="nextTo"/>
        <c:crossAx val="4994239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158139</xdr:colOff>
      <xdr:row>2</xdr:row>
      <xdr:rowOff>142264</xdr:rowOff>
    </xdr:from>
    <xdr:to>
      <xdr:col>6</xdr:col>
      <xdr:colOff>552755</xdr:colOff>
      <xdr:row>7</xdr:row>
      <xdr:rowOff>23883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F1C0F6F-A318-4DDD-A212-A4AD4BEF9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2702" y="539139"/>
          <a:ext cx="1791616" cy="834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210340</xdr:colOff>
      <xdr:row>429</xdr:row>
      <xdr:rowOff>136524</xdr:rowOff>
    </xdr:from>
    <xdr:to>
      <xdr:col>14</xdr:col>
      <xdr:colOff>960436</xdr:colOff>
      <xdr:row>447</xdr:row>
      <xdr:rowOff>31749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AE9F007-27B8-ABAC-CE92-D25AA2812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178592</xdr:colOff>
      <xdr:row>449</xdr:row>
      <xdr:rowOff>41276</xdr:rowOff>
    </xdr:from>
    <xdr:to>
      <xdr:col>15</xdr:col>
      <xdr:colOff>31750</xdr:colOff>
      <xdr:row>466</xdr:row>
      <xdr:rowOff>166688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1B606F0-740D-6B06-0687-C1359D3533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210342</xdr:colOff>
      <xdr:row>468</xdr:row>
      <xdr:rowOff>33337</xdr:rowOff>
    </xdr:from>
    <xdr:to>
      <xdr:col>15</xdr:col>
      <xdr:colOff>31749</xdr:colOff>
      <xdr:row>487</xdr:row>
      <xdr:rowOff>87312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5DA59F9-265F-F56E-24F4-14713EEFD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AB678-5E90-4AF1-A1AB-47A6B6A24E9A}">
  <dimension ref="A1:G36"/>
  <sheetViews>
    <sheetView showGridLines="0" tabSelected="1" zoomScale="120" zoomScaleNormal="120" workbookViewId="0">
      <selection activeCell="K23" sqref="K23"/>
    </sheetView>
  </sheetViews>
  <sheetFormatPr defaultColWidth="9.125" defaultRowHeight="15"/>
  <cols>
    <col min="1" max="1" width="45.5" style="1" customWidth="1"/>
    <col min="2" max="2" width="17.75" style="2" bestFit="1" customWidth="1"/>
    <col min="3" max="3" width="6.625" style="3" customWidth="1"/>
    <col min="4" max="16384" width="9.125" style="1"/>
  </cols>
  <sheetData>
    <row r="1" spans="1:7" ht="26.25">
      <c r="A1" s="18" t="s">
        <v>45</v>
      </c>
    </row>
    <row r="2" spans="1:7" ht="5.25" customHeight="1">
      <c r="C2" s="17"/>
    </row>
    <row r="3" spans="1:7">
      <c r="A3" s="16" t="s">
        <v>0</v>
      </c>
      <c r="B3" s="38">
        <v>500000</v>
      </c>
    </row>
    <row r="4" spans="1:7">
      <c r="A4" s="16" t="s">
        <v>1</v>
      </c>
      <c r="B4" s="38">
        <v>125000</v>
      </c>
      <c r="C4" s="34">
        <f>B4/B3</f>
        <v>0.25</v>
      </c>
      <c r="D4" s="35" t="s">
        <v>33</v>
      </c>
    </row>
    <row r="5" spans="1:7">
      <c r="A5" s="16" t="s">
        <v>2</v>
      </c>
      <c r="B5" s="44">
        <f>B3-B4</f>
        <v>375000</v>
      </c>
      <c r="C5" s="34">
        <f>B5/B3</f>
        <v>0.75</v>
      </c>
      <c r="D5" s="35" t="s">
        <v>33</v>
      </c>
    </row>
    <row r="6" spans="1:7">
      <c r="A6" s="16" t="s">
        <v>9</v>
      </c>
      <c r="B6" s="39">
        <v>0.1</v>
      </c>
      <c r="C6" s="34" t="s">
        <v>10</v>
      </c>
      <c r="D6" s="35"/>
    </row>
    <row r="7" spans="1:7">
      <c r="A7" s="16" t="s">
        <v>32</v>
      </c>
      <c r="B7" s="40">
        <v>420</v>
      </c>
      <c r="C7" s="34" t="s">
        <v>16</v>
      </c>
      <c r="D7" s="35"/>
    </row>
    <row r="8" spans="1:7">
      <c r="A8" s="16" t="s">
        <v>47</v>
      </c>
      <c r="B8" s="44">
        <f>'Tabela SAC'!$F$10</f>
        <v>4083.159803696055</v>
      </c>
      <c r="C8" s="34"/>
      <c r="D8" s="35"/>
    </row>
    <row r="9" spans="1:7" ht="5.25" customHeight="1">
      <c r="C9" s="36"/>
      <c r="D9" s="35"/>
    </row>
    <row r="10" spans="1:7">
      <c r="A10" s="20" t="s">
        <v>23</v>
      </c>
      <c r="B10" s="16"/>
      <c r="C10" s="16"/>
      <c r="D10" s="16"/>
    </row>
    <row r="11" spans="1:7">
      <c r="A11" s="16" t="s">
        <v>30</v>
      </c>
      <c r="B11" s="38">
        <v>3000</v>
      </c>
      <c r="C11" s="37">
        <f>B11/B3</f>
        <v>6.0000000000000001E-3</v>
      </c>
      <c r="D11" s="35" t="s">
        <v>34</v>
      </c>
    </row>
    <row r="12" spans="1:7">
      <c r="A12" s="16" t="s">
        <v>31</v>
      </c>
      <c r="B12" s="39">
        <v>0.05</v>
      </c>
      <c r="C12" s="36" t="s">
        <v>10</v>
      </c>
      <c r="D12" s="35"/>
    </row>
    <row r="13" spans="1:7" ht="15" customHeight="1">
      <c r="A13" s="16" t="s">
        <v>40</v>
      </c>
      <c r="B13" s="42">
        <v>40000</v>
      </c>
      <c r="C13" s="36"/>
      <c r="D13" s="35"/>
      <c r="F13" s="43"/>
      <c r="G13" s="43"/>
    </row>
    <row r="14" spans="1:7" ht="5.25" customHeight="1">
      <c r="C14" s="36"/>
      <c r="D14" s="35"/>
      <c r="E14" s="43"/>
      <c r="F14" s="43"/>
      <c r="G14" s="43"/>
    </row>
    <row r="15" spans="1:7">
      <c r="A15" s="16" t="s">
        <v>35</v>
      </c>
      <c r="B15" s="45">
        <f>COUNTIFS('Tabela SAC'!K10:K429,"&gt;0")</f>
        <v>60</v>
      </c>
      <c r="C15" s="36" t="s">
        <v>19</v>
      </c>
      <c r="D15" s="35"/>
      <c r="E15" s="43"/>
      <c r="F15" s="43"/>
      <c r="G15" s="43"/>
    </row>
    <row r="16" spans="1:7" ht="5.25" customHeight="1">
      <c r="B16" s="46"/>
      <c r="C16" s="36"/>
      <c r="D16" s="35"/>
      <c r="E16" s="43"/>
      <c r="F16" s="43"/>
      <c r="G16" s="43"/>
    </row>
    <row r="17" spans="1:7">
      <c r="A17" s="16" t="s">
        <v>22</v>
      </c>
      <c r="B17" s="44">
        <f>LARGE('Tabela SAC'!M10:M429,1)</f>
        <v>198464.87343679904</v>
      </c>
      <c r="C17" s="13"/>
      <c r="D17" s="35"/>
      <c r="E17" s="43"/>
      <c r="F17" s="43"/>
      <c r="G17" s="43"/>
    </row>
    <row r="18" spans="1:7" ht="5.25" customHeight="1">
      <c r="B18" s="46"/>
      <c r="C18" s="36"/>
      <c r="D18" s="35"/>
      <c r="E18" s="43"/>
      <c r="F18" s="43"/>
      <c r="G18" s="43"/>
    </row>
    <row r="19" spans="1:7">
      <c r="A19" s="16" t="s">
        <v>38</v>
      </c>
      <c r="B19" s="47">
        <f>AVERAGEIF('Tabela SAC'!O10:O429,"&gt;0")</f>
        <v>3.0743436832582169E-2</v>
      </c>
      <c r="C19" s="13" t="s">
        <v>15</v>
      </c>
      <c r="D19" s="35"/>
      <c r="E19" s="43"/>
      <c r="F19" s="43"/>
      <c r="G19" s="43"/>
    </row>
    <row r="20" spans="1:7" ht="5.25" customHeight="1">
      <c r="C20" s="36"/>
      <c r="D20" s="35"/>
      <c r="E20" s="43"/>
      <c r="F20" s="43"/>
      <c r="G20" s="43"/>
    </row>
    <row r="21" spans="1:7">
      <c r="A21" s="16" t="s">
        <v>39</v>
      </c>
      <c r="C21" s="13"/>
      <c r="D21" s="35"/>
      <c r="E21" s="43"/>
      <c r="F21" s="43"/>
      <c r="G21" s="43"/>
    </row>
    <row r="22" spans="1:7">
      <c r="A22" s="23" t="s">
        <v>29</v>
      </c>
      <c r="B22" s="41">
        <v>140</v>
      </c>
      <c r="C22" s="13"/>
      <c r="D22" s="35"/>
      <c r="E22" s="43"/>
      <c r="F22" s="43"/>
      <c r="G22" s="43"/>
    </row>
    <row r="23" spans="1:7" ht="15" customHeight="1">
      <c r="A23" s="23" t="s">
        <v>20</v>
      </c>
      <c r="B23" s="47">
        <f>VLOOKUP(B22,'Tabela SAC'!A10:O429,15,FALSE)</f>
        <v>1.0266330866225673E-2</v>
      </c>
      <c r="C23" s="13" t="s">
        <v>15</v>
      </c>
      <c r="D23" s="35"/>
      <c r="E23" s="52" t="s">
        <v>46</v>
      </c>
      <c r="F23" s="52"/>
      <c r="G23" s="52"/>
    </row>
    <row r="24" spans="1:7" ht="15" customHeight="1">
      <c r="A24" s="23" t="s">
        <v>49</v>
      </c>
      <c r="B24" s="51">
        <f>VLOOKUP(B22,'Tabela SAC'!A10:I429,9,FALSE)</f>
        <v>5131.0180743489427</v>
      </c>
      <c r="C24" s="13"/>
      <c r="D24" s="35"/>
      <c r="E24" s="52"/>
      <c r="F24" s="52"/>
      <c r="G24" s="52"/>
    </row>
    <row r="25" spans="1:7" ht="5.25" customHeight="1">
      <c r="C25" s="36"/>
      <c r="D25" s="35"/>
      <c r="E25" s="52"/>
      <c r="F25" s="52"/>
      <c r="G25" s="52"/>
    </row>
    <row r="26" spans="1:7">
      <c r="A26" s="20" t="s">
        <v>24</v>
      </c>
      <c r="C26" s="13"/>
      <c r="D26" s="35"/>
      <c r="E26" s="52"/>
      <c r="F26" s="52"/>
      <c r="G26" s="52"/>
    </row>
    <row r="27" spans="1:7">
      <c r="A27" s="16" t="s">
        <v>36</v>
      </c>
      <c r="B27" s="39">
        <v>0.05</v>
      </c>
      <c r="C27" s="36" t="s">
        <v>10</v>
      </c>
      <c r="D27" s="35"/>
      <c r="E27" s="52"/>
      <c r="F27" s="52"/>
      <c r="G27" s="52"/>
    </row>
    <row r="28" spans="1:7" ht="5.25" customHeight="1">
      <c r="C28" s="36"/>
      <c r="D28" s="35"/>
      <c r="E28" s="52"/>
      <c r="F28" s="52"/>
      <c r="G28" s="52"/>
    </row>
    <row r="29" spans="1:7" ht="15" customHeight="1">
      <c r="A29" s="16" t="s">
        <v>43</v>
      </c>
      <c r="B29" s="48">
        <f>AVERAGE('Tabela SAC'!S11:S429)</f>
        <v>4.7253422948076667</v>
      </c>
      <c r="C29" s="13"/>
      <c r="D29" s="35"/>
      <c r="E29" s="52"/>
      <c r="F29" s="52"/>
      <c r="G29" s="52"/>
    </row>
    <row r="30" spans="1:7">
      <c r="A30" s="16" t="s">
        <v>27</v>
      </c>
      <c r="B30" s="49">
        <f>B29</f>
        <v>4.7253422948076667</v>
      </c>
      <c r="C30" s="13"/>
      <c r="D30" s="35"/>
      <c r="E30" s="52"/>
      <c r="F30" s="52"/>
      <c r="G30" s="52"/>
    </row>
    <row r="31" spans="1:7" ht="5.25" customHeight="1">
      <c r="C31" s="36"/>
      <c r="D31" s="35"/>
      <c r="E31" s="52"/>
      <c r="F31" s="52"/>
      <c r="G31" s="52"/>
    </row>
    <row r="32" spans="1:7">
      <c r="A32" s="16" t="s">
        <v>37</v>
      </c>
      <c r="C32" s="13"/>
      <c r="D32" s="35"/>
      <c r="E32" s="52"/>
      <c r="F32" s="52"/>
      <c r="G32" s="52"/>
    </row>
    <row r="33" spans="1:7">
      <c r="A33" s="23" t="s">
        <v>29</v>
      </c>
      <c r="B33" s="41">
        <v>140</v>
      </c>
      <c r="C33" s="13"/>
      <c r="D33" s="35"/>
      <c r="E33" s="52"/>
      <c r="F33" s="52"/>
      <c r="G33" s="52"/>
    </row>
    <row r="34" spans="1:7">
      <c r="A34" s="23" t="s">
        <v>41</v>
      </c>
      <c r="B34" s="48">
        <f>VLOOKUP(B33,'Tabela SAC'!A10:S429,19,FALSE)</f>
        <v>2.1736511117103854</v>
      </c>
      <c r="C34" s="13"/>
      <c r="D34" s="35"/>
      <c r="E34" s="52"/>
      <c r="F34" s="52"/>
      <c r="G34" s="52"/>
    </row>
    <row r="35" spans="1:7">
      <c r="A35" s="23" t="s">
        <v>42</v>
      </c>
      <c r="B35" s="49">
        <f>B34</f>
        <v>2.1736511117103854</v>
      </c>
      <c r="E35" s="52"/>
      <c r="F35" s="52"/>
      <c r="G35" s="52"/>
    </row>
    <row r="36" spans="1:7">
      <c r="A36" s="23" t="s">
        <v>48</v>
      </c>
      <c r="B36" s="50">
        <f>VLOOKUP(B33,'Tabela SAC'!A10:R429,18,FALSE)</f>
        <v>431393.39278135914</v>
      </c>
    </row>
  </sheetData>
  <sheetProtection algorithmName="SHA-512" hashValue="qj8paNKj5bSJLVnMdZvcBaOso0/oUqLcZKuqrRhTx2pMkpqPUhNqQnCPRjHc0hXF38CIOYcmTcd531iGeq4Uzw==" saltValue="ZdYaxMDbg9wHdsup6qc20Q==" spinCount="100000" sheet="1" formatCells="0" formatColumns="0" formatRows="0" insertColumns="0" insertRows="0" insertHyperlinks="0" deleteColumns="0" deleteRows="0" sort="0" autoFilter="0" pivotTables="0"/>
  <mergeCells count="1">
    <mergeCell ref="E23:G3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01643-6487-4411-8BA7-DCFEE39EB4D7}">
  <dimension ref="A1:V429"/>
  <sheetViews>
    <sheetView topLeftCell="A133" zoomScale="120" zoomScaleNormal="120" workbookViewId="0">
      <selection activeCell="F156" sqref="F156"/>
    </sheetView>
  </sheetViews>
  <sheetFormatPr defaultColWidth="9.125" defaultRowHeight="15"/>
  <cols>
    <col min="1" max="1" width="6.125" style="3" customWidth="1"/>
    <col min="2" max="2" width="11.625" style="3" customWidth="1"/>
    <col min="3" max="3" width="13.125" style="3" bestFit="1" customWidth="1"/>
    <col min="4" max="4" width="9.75" style="3" bestFit="1" customWidth="1"/>
    <col min="5" max="7" width="14" style="3" customWidth="1"/>
    <col min="8" max="8" width="1.125" style="1" customWidth="1"/>
    <col min="9" max="9" width="14" style="3" customWidth="1"/>
    <col min="10" max="10" width="1.125" style="1" customWidth="1"/>
    <col min="11" max="11" width="14" style="3" customWidth="1"/>
    <col min="12" max="12" width="1.125" style="1" customWidth="1"/>
    <col min="13" max="13" width="14" style="3" customWidth="1"/>
    <col min="14" max="14" width="1.125" style="1" customWidth="1"/>
    <col min="15" max="15" width="14" style="4" customWidth="1"/>
    <col min="16" max="16" width="1.125" style="1" customWidth="1"/>
    <col min="17" max="18" width="14.625" style="21" bestFit="1" customWidth="1"/>
    <col min="19" max="19" width="14" style="4" customWidth="1"/>
    <col min="20" max="20" width="9.125" style="1"/>
    <col min="21" max="21" width="14.25" style="1" bestFit="1" customWidth="1"/>
    <col min="22" max="22" width="13.25" style="1" bestFit="1" customWidth="1"/>
    <col min="23" max="16384" width="9.125" style="1"/>
  </cols>
  <sheetData>
    <row r="1" spans="1:22" ht="18.75">
      <c r="A1" s="6" t="s">
        <v>4</v>
      </c>
    </row>
    <row r="2" spans="1:22" ht="15.75" thickBot="1"/>
    <row r="3" spans="1:22" ht="16.5" thickTop="1" thickBot="1">
      <c r="A3" s="10"/>
      <c r="B3" s="11" t="s">
        <v>0</v>
      </c>
      <c r="C3" s="12">
        <f>Calculadora!B3</f>
        <v>500000</v>
      </c>
      <c r="D3" s="13"/>
    </row>
    <row r="4" spans="1:22" ht="16.5" thickTop="1" thickBot="1">
      <c r="A4" s="10"/>
      <c r="B4" s="11" t="s">
        <v>14</v>
      </c>
      <c r="C4" s="12">
        <f>Calculadora!B5</f>
        <v>375000</v>
      </c>
      <c r="D4" s="13"/>
    </row>
    <row r="5" spans="1:22" ht="16.5" thickTop="1" thickBot="1">
      <c r="A5" s="10"/>
      <c r="B5" s="11" t="s">
        <v>9</v>
      </c>
      <c r="C5" s="14">
        <f>Calculadora!B6</f>
        <v>0.1</v>
      </c>
      <c r="D5" s="5" t="s">
        <v>10</v>
      </c>
    </row>
    <row r="6" spans="1:22" ht="16.5" thickTop="1" thickBot="1">
      <c r="A6" s="10"/>
      <c r="B6" s="11" t="s">
        <v>9</v>
      </c>
      <c r="C6" s="15">
        <f>(1+$C$5)^(1/12)-1</f>
        <v>7.9741404289037643E-3</v>
      </c>
      <c r="D6" s="5" t="s">
        <v>15</v>
      </c>
    </row>
    <row r="7" spans="1:22" ht="16.5" thickTop="1" thickBot="1">
      <c r="A7" s="10"/>
      <c r="B7" s="11" t="s">
        <v>13</v>
      </c>
      <c r="C7" s="24">
        <f>Calculadora!B7</f>
        <v>420</v>
      </c>
      <c r="D7" s="5" t="s">
        <v>16</v>
      </c>
    </row>
    <row r="8" spans="1:22" ht="15.75" thickTop="1"/>
    <row r="9" spans="1:22" s="27" customFormat="1" ht="39" customHeight="1">
      <c r="A9" s="25" t="s">
        <v>5</v>
      </c>
      <c r="B9" s="25" t="s">
        <v>6</v>
      </c>
      <c r="C9" s="26" t="s">
        <v>12</v>
      </c>
      <c r="D9" s="26" t="s">
        <v>11</v>
      </c>
      <c r="E9" s="26" t="s">
        <v>17</v>
      </c>
      <c r="F9" s="26" t="s">
        <v>7</v>
      </c>
      <c r="G9" s="26" t="s">
        <v>8</v>
      </c>
      <c r="I9" s="28" t="s">
        <v>3</v>
      </c>
      <c r="K9" s="29" t="s">
        <v>18</v>
      </c>
      <c r="M9" s="30" t="s">
        <v>44</v>
      </c>
      <c r="O9" s="31" t="s">
        <v>21</v>
      </c>
      <c r="Q9" s="32" t="s">
        <v>25</v>
      </c>
      <c r="R9" s="32" t="s">
        <v>26</v>
      </c>
      <c r="S9" s="33" t="s">
        <v>28</v>
      </c>
    </row>
    <row r="10" spans="1:22">
      <c r="A10" s="7">
        <v>1</v>
      </c>
      <c r="B10" s="9">
        <f ca="1">TODAY()</f>
        <v>45398</v>
      </c>
      <c r="C10" s="8">
        <f>IF(A10&gt;$C$7,,$C$4/$C$7)</f>
        <v>892.85714285714289</v>
      </c>
      <c r="D10" s="8">
        <f>IF(A10&gt;$C$7,,200)</f>
        <v>200</v>
      </c>
      <c r="E10" s="8">
        <f>$C$6*C4</f>
        <v>2990.3026608389118</v>
      </c>
      <c r="F10" s="8">
        <f>C10+D10+E10</f>
        <v>4083.159803696055</v>
      </c>
      <c r="G10" s="8">
        <f>C4-C10</f>
        <v>374107.14285714284</v>
      </c>
      <c r="I10" s="8">
        <f>IF(A10&gt;$C$7,,Calculadora!$B$11)</f>
        <v>3000</v>
      </c>
      <c r="K10" s="8">
        <f>F10-I10</f>
        <v>1083.159803696055</v>
      </c>
      <c r="M10" s="8">
        <f>Calculadora!B4+K10+Calculadora!B13</f>
        <v>166083.15980369603</v>
      </c>
      <c r="O10" s="19">
        <f>IF(M10&gt;0,0,-K10/Calculadora!$B$17)</f>
        <v>0</v>
      </c>
      <c r="Q10" s="22">
        <f>C3</f>
        <v>500000</v>
      </c>
      <c r="R10" s="22">
        <f>Q10-$C$3</f>
        <v>0</v>
      </c>
      <c r="S10" s="19"/>
    </row>
    <row r="11" spans="1:22">
      <c r="A11" s="7">
        <v>2</v>
      </c>
      <c r="B11" s="9">
        <f ca="1">EDATE(B10,1)</f>
        <v>45428</v>
      </c>
      <c r="C11" s="8">
        <f t="shared" ref="C11:C74" si="0">IF(A11&gt;$C$7,,$C$4/$C$7)</f>
        <v>892.85714285714289</v>
      </c>
      <c r="D11" s="8">
        <f t="shared" ref="D11:D74" si="1">IF(A11&gt;$C$7,,200)</f>
        <v>200</v>
      </c>
      <c r="E11" s="8">
        <f>$C$6*G10</f>
        <v>2983.1828925988189</v>
      </c>
      <c r="F11" s="8">
        <f t="shared" ref="F11:F12" si="2">C11+D11+E11</f>
        <v>4076.0400354559615</v>
      </c>
      <c r="G11" s="8">
        <f>G10-C11</f>
        <v>373214.28571428568</v>
      </c>
      <c r="I11" s="8">
        <f>IF(A11&gt;$C$7,,I10)</f>
        <v>3000</v>
      </c>
      <c r="K11" s="8">
        <f>F11-I11</f>
        <v>1076.0400354559615</v>
      </c>
      <c r="M11" s="8">
        <f>IF(K11&gt;0,M10+K11,0)</f>
        <v>167159.19983915199</v>
      </c>
      <c r="O11" s="19">
        <f>IF(M11&gt;0,0,-K11/Calculadora!$B$17)</f>
        <v>0</v>
      </c>
      <c r="Q11" s="22">
        <f>IF(A11&gt;$C$7,,Q10*((1+Calculadora!$B$27)^(1/12)))</f>
        <v>502037.06189182418</v>
      </c>
      <c r="R11" s="22">
        <f>IF(A11&gt;$C$7,,IF(M11&gt;0,Q11-G11-M11,Q11-G11-Calculadora!$B$17))</f>
        <v>-38336.423661613488</v>
      </c>
      <c r="S11" s="19">
        <f>IF(A11&gt;$C$7,,IF(K11&gt;0,R11/M11,R11/Calculadora!$B$17))</f>
        <v>-0.22934079427577123</v>
      </c>
      <c r="U11" s="2"/>
      <c r="V11" s="2"/>
    </row>
    <row r="12" spans="1:22">
      <c r="A12" s="7">
        <v>3</v>
      </c>
      <c r="B12" s="9">
        <f ca="1">EDATE(B11,1)</f>
        <v>45459</v>
      </c>
      <c r="C12" s="8">
        <f t="shared" si="0"/>
        <v>892.85714285714289</v>
      </c>
      <c r="D12" s="8">
        <f t="shared" si="1"/>
        <v>200</v>
      </c>
      <c r="E12" s="8">
        <f>$C$6*G11</f>
        <v>2976.0631243587259</v>
      </c>
      <c r="F12" s="8">
        <f t="shared" si="2"/>
        <v>4068.920267215869</v>
      </c>
      <c r="G12" s="8">
        <f t="shared" ref="G12:G75" si="3">G11-C12</f>
        <v>372321.42857142852</v>
      </c>
      <c r="I12" s="8">
        <f t="shared" ref="I12:I20" si="4">IF(A12&gt;$C$7,,I11)</f>
        <v>3000</v>
      </c>
      <c r="K12" s="8">
        <f t="shared" ref="K12:K74" si="5">F12-I12</f>
        <v>1068.920267215869</v>
      </c>
      <c r="M12" s="8">
        <f t="shared" ref="M12:M75" si="6">IF(K12&gt;0,M11+K12,0)</f>
        <v>168228.12010636786</v>
      </c>
      <c r="O12" s="19">
        <f>IF(M12&gt;0,0,-K12/Calculadora!$B$17)</f>
        <v>0</v>
      </c>
      <c r="Q12" s="22">
        <f>IF(A12&gt;$C$7,,Q11*((1+Calculadora!$B$27)^(1/12)))</f>
        <v>504082.42302595061</v>
      </c>
      <c r="R12" s="22">
        <f>IF(A12&gt;$C$7,,IF(M12&gt;0,Q12-G12-M12,Q12-G12-Calculadora!$B$17))</f>
        <v>-36467.125651845767</v>
      </c>
      <c r="S12" s="19">
        <f>IF(A12&gt;$C$7,,IF(K12&gt;0,R12/M12,R12/Calculadora!$B$17))</f>
        <v>-0.21677187873696863</v>
      </c>
      <c r="U12" s="2"/>
      <c r="V12" s="2"/>
    </row>
    <row r="13" spans="1:22">
      <c r="A13" s="7">
        <v>4</v>
      </c>
      <c r="B13" s="9">
        <f ca="1">EDATE(B12,1)</f>
        <v>45489</v>
      </c>
      <c r="C13" s="8">
        <f t="shared" si="0"/>
        <v>892.85714285714289</v>
      </c>
      <c r="D13" s="8">
        <f t="shared" si="1"/>
        <v>200</v>
      </c>
      <c r="E13" s="8">
        <f t="shared" ref="E13:E76" si="7">$C$6*G12</f>
        <v>2968.9433561186333</v>
      </c>
      <c r="F13" s="8">
        <f t="shared" ref="F13:F76" si="8">C13+D13+E13</f>
        <v>4061.8004989757765</v>
      </c>
      <c r="G13" s="8">
        <f t="shared" si="3"/>
        <v>371428.57142857136</v>
      </c>
      <c r="I13" s="8">
        <f t="shared" si="4"/>
        <v>3000</v>
      </c>
      <c r="K13" s="8">
        <f t="shared" si="5"/>
        <v>1061.8004989757765</v>
      </c>
      <c r="M13" s="8">
        <f t="shared" si="6"/>
        <v>169289.92060534365</v>
      </c>
      <c r="O13" s="19">
        <f>IF(M13&gt;0,0,-K13/Calculadora!$B$17)</f>
        <v>0</v>
      </c>
      <c r="Q13" s="22">
        <f>IF(A13&gt;$C$7,,Q12*((1+Calculadora!$B$27)^(1/12)))</f>
        <v>506136.11721451971</v>
      </c>
      <c r="R13" s="22">
        <f>IF(A13&gt;$C$7,,IF(M13&gt;0,Q13-G13-M13,Q13-G13-Calculadora!$B$17))</f>
        <v>-34582.374819395307</v>
      </c>
      <c r="S13" s="19">
        <f>IF(A13&gt;$C$7,,IF(K13&gt;0,R13/M13,R13/Calculadora!$B$17))</f>
        <v>-0.20427899484940576</v>
      </c>
      <c r="U13" s="2"/>
      <c r="V13" s="2"/>
    </row>
    <row r="14" spans="1:22">
      <c r="A14" s="7">
        <v>5</v>
      </c>
      <c r="B14" s="9">
        <f ca="1">EDATE(B13,1)</f>
        <v>45520</v>
      </c>
      <c r="C14" s="8">
        <f t="shared" si="0"/>
        <v>892.85714285714289</v>
      </c>
      <c r="D14" s="8">
        <f t="shared" si="1"/>
        <v>200</v>
      </c>
      <c r="E14" s="8">
        <f t="shared" si="7"/>
        <v>2961.8235878785404</v>
      </c>
      <c r="F14" s="8">
        <f t="shared" si="8"/>
        <v>4054.680730735683</v>
      </c>
      <c r="G14" s="8">
        <f t="shared" si="3"/>
        <v>370535.7142857142</v>
      </c>
      <c r="I14" s="8">
        <f t="shared" si="4"/>
        <v>3000</v>
      </c>
      <c r="K14" s="8">
        <f t="shared" si="5"/>
        <v>1054.680730735683</v>
      </c>
      <c r="M14" s="8">
        <f t="shared" si="6"/>
        <v>170344.60133607933</v>
      </c>
      <c r="O14" s="19">
        <f>IF(M14&gt;0,0,-K14/Calculadora!$B$17)</f>
        <v>0</v>
      </c>
      <c r="Q14" s="22">
        <f>IF(A14&gt;$C$7,,Q13*((1+Calculadora!$B$27)^(1/12)))</f>
        <v>508198.17840742681</v>
      </c>
      <c r="R14" s="22">
        <f>IF(A14&gt;$C$7,,IF(M14&gt;0,Q14-G14-M14,Q14-G14-Calculadora!$B$17))</f>
        <v>-32682.137214366725</v>
      </c>
      <c r="S14" s="19">
        <f>IF(A14&gt;$C$7,,IF(K14&gt;0,R14/M14,R14/Calculadora!$B$17))</f>
        <v>-0.1918589550712376</v>
      </c>
      <c r="U14" s="2"/>
      <c r="V14" s="2"/>
    </row>
    <row r="15" spans="1:22">
      <c r="A15" s="7">
        <v>6</v>
      </c>
      <c r="B15" s="9">
        <f t="shared" ref="B15:B78" ca="1" si="9">EDATE(B14,1)</f>
        <v>45551</v>
      </c>
      <c r="C15" s="8">
        <f t="shared" si="0"/>
        <v>892.85714285714289</v>
      </c>
      <c r="D15" s="8">
        <f t="shared" si="1"/>
        <v>200</v>
      </c>
      <c r="E15" s="8">
        <f t="shared" si="7"/>
        <v>2954.7038196384478</v>
      </c>
      <c r="F15" s="8">
        <f t="shared" si="8"/>
        <v>4047.5609624955905</v>
      </c>
      <c r="G15" s="8">
        <f t="shared" si="3"/>
        <v>369642.85714285704</v>
      </c>
      <c r="I15" s="8">
        <f t="shared" si="4"/>
        <v>3000</v>
      </c>
      <c r="K15" s="8">
        <f t="shared" si="5"/>
        <v>1047.5609624955905</v>
      </c>
      <c r="M15" s="8">
        <f t="shared" si="6"/>
        <v>171392.16229857493</v>
      </c>
      <c r="O15" s="19">
        <f>IF(M15&gt;0,0,-K15/Calculadora!$B$17)</f>
        <v>0</v>
      </c>
      <c r="Q15" s="22">
        <f>IF(A15&gt;$C$7,,Q14*((1+Calculadora!$B$27)^(1/12)))</f>
        <v>510268.64069288329</v>
      </c>
      <c r="R15" s="22">
        <f>IF(A15&gt;$C$7,,IF(M15&gt;0,Q15-G15-M15,Q15-G15-Calculadora!$B$17))</f>
        <v>-30766.378748548683</v>
      </c>
      <c r="S15" s="19">
        <f>IF(A15&gt;$C$7,,IF(K15&gt;0,R15/M15,R15/Calculadora!$B$17))</f>
        <v>-0.17950866793402079</v>
      </c>
      <c r="U15" s="2"/>
      <c r="V15" s="2"/>
    </row>
    <row r="16" spans="1:22">
      <c r="A16" s="7">
        <v>7</v>
      </c>
      <c r="B16" s="9">
        <f t="shared" ca="1" si="9"/>
        <v>45581</v>
      </c>
      <c r="C16" s="8">
        <f t="shared" si="0"/>
        <v>892.85714285714289</v>
      </c>
      <c r="D16" s="8">
        <f t="shared" si="1"/>
        <v>200</v>
      </c>
      <c r="E16" s="8">
        <f t="shared" si="7"/>
        <v>2947.5840513983549</v>
      </c>
      <c r="F16" s="8">
        <f t="shared" si="8"/>
        <v>4040.441194255498</v>
      </c>
      <c r="G16" s="8">
        <f t="shared" si="3"/>
        <v>368749.99999999988</v>
      </c>
      <c r="I16" s="8">
        <f t="shared" si="4"/>
        <v>3000</v>
      </c>
      <c r="K16" s="8">
        <f t="shared" si="5"/>
        <v>1040.441194255498</v>
      </c>
      <c r="M16" s="8">
        <f t="shared" si="6"/>
        <v>172432.60349283041</v>
      </c>
      <c r="O16" s="19">
        <f>IF(M16&gt;0,0,-K16/Calculadora!$B$17)</f>
        <v>0</v>
      </c>
      <c r="Q16" s="22">
        <f>IF(A16&gt;$C$7,,Q15*((1+Calculadora!$B$27)^(1/12)))</f>
        <v>512347.53829798009</v>
      </c>
      <c r="R16" s="22">
        <f>IF(A16&gt;$C$7,,IF(M16&gt;0,Q16-G16-M16,Q16-G16-Calculadora!$B$17))</f>
        <v>-28835.065194850205</v>
      </c>
      <c r="S16" s="19">
        <f>IF(A16&gt;$C$7,,IF(K16&gt;0,R16/M16,R16/Calculadora!$B$17))</f>
        <v>-0.16722513382481718</v>
      </c>
      <c r="U16" s="2"/>
      <c r="V16" s="2"/>
    </row>
    <row r="17" spans="1:22">
      <c r="A17" s="7">
        <v>8</v>
      </c>
      <c r="B17" s="9">
        <f t="shared" ca="1" si="9"/>
        <v>45612</v>
      </c>
      <c r="C17" s="8">
        <f t="shared" si="0"/>
        <v>892.85714285714289</v>
      </c>
      <c r="D17" s="8">
        <f t="shared" si="1"/>
        <v>200</v>
      </c>
      <c r="E17" s="8">
        <f t="shared" si="7"/>
        <v>2940.4642831582623</v>
      </c>
      <c r="F17" s="8">
        <f t="shared" si="8"/>
        <v>4033.3214260154055</v>
      </c>
      <c r="G17" s="8">
        <f t="shared" si="3"/>
        <v>367857.14285714272</v>
      </c>
      <c r="I17" s="8">
        <f t="shared" si="4"/>
        <v>3000</v>
      </c>
      <c r="K17" s="8">
        <f t="shared" si="5"/>
        <v>1033.3214260154055</v>
      </c>
      <c r="M17" s="8">
        <f t="shared" si="6"/>
        <v>173465.92491884582</v>
      </c>
      <c r="O17" s="19">
        <f>IF(M17&gt;0,0,-K17/Calculadora!$B$17)</f>
        <v>0</v>
      </c>
      <c r="Q17" s="22">
        <f>IF(A17&gt;$C$7,,Q16*((1+Calculadora!$B$27)^(1/12)))</f>
        <v>514434.90558925358</v>
      </c>
      <c r="R17" s="22">
        <f>IF(A17&gt;$C$7,,IF(M17&gt;0,Q17-G17-M17,Q17-G17-Calculadora!$B$17))</f>
        <v>-26888.16218673496</v>
      </c>
      <c r="S17" s="19">
        <f>IF(A17&gt;$C$7,,IF(K17&gt;0,R17/M17,R17/Calculadora!$B$17))</f>
        <v>-0.15500544097818808</v>
      </c>
      <c r="U17" s="2"/>
      <c r="V17" s="2"/>
    </row>
    <row r="18" spans="1:22">
      <c r="A18" s="7">
        <v>9</v>
      </c>
      <c r="B18" s="9">
        <f t="shared" ca="1" si="9"/>
        <v>45642</v>
      </c>
      <c r="C18" s="8">
        <f t="shared" si="0"/>
        <v>892.85714285714289</v>
      </c>
      <c r="D18" s="8">
        <f t="shared" si="1"/>
        <v>200</v>
      </c>
      <c r="E18" s="8">
        <f t="shared" si="7"/>
        <v>2933.3445149181694</v>
      </c>
      <c r="F18" s="8">
        <f t="shared" si="8"/>
        <v>4026.201657775312</v>
      </c>
      <c r="G18" s="8">
        <f t="shared" si="3"/>
        <v>366964.28571428556</v>
      </c>
      <c r="I18" s="8">
        <f t="shared" si="4"/>
        <v>3000</v>
      </c>
      <c r="K18" s="8">
        <f t="shared" si="5"/>
        <v>1026.201657775312</v>
      </c>
      <c r="M18" s="8">
        <f t="shared" si="6"/>
        <v>174492.12657662114</v>
      </c>
      <c r="O18" s="19">
        <f>IF(M18&gt;0,0,-K18/Calculadora!$B$17)</f>
        <v>0</v>
      </c>
      <c r="Q18" s="22">
        <f>IF(A18&gt;$C$7,,Q17*((1+Calculadora!$B$27)^(1/12)))</f>
        <v>516530.77707325364</v>
      </c>
      <c r="R18" s="22">
        <f>IF(A18&gt;$C$7,,IF(M18&gt;0,Q18-G18-M18,Q18-G18-Calculadora!$B$17))</f>
        <v>-24925.635217653064</v>
      </c>
      <c r="S18" s="19">
        <f>IF(A18&gt;$C$7,,IF(K18&gt;0,R18/M18,R18/Calculadora!$B$17))</f>
        <v>-0.14284676166582211</v>
      </c>
      <c r="U18" s="2"/>
      <c r="V18" s="2"/>
    </row>
    <row r="19" spans="1:22">
      <c r="A19" s="7">
        <v>10</v>
      </c>
      <c r="B19" s="9">
        <f t="shared" ca="1" si="9"/>
        <v>45673</v>
      </c>
      <c r="C19" s="8">
        <f t="shared" si="0"/>
        <v>892.85714285714289</v>
      </c>
      <c r="D19" s="8">
        <f t="shared" si="1"/>
        <v>200</v>
      </c>
      <c r="E19" s="8">
        <f t="shared" si="7"/>
        <v>2926.2247466780764</v>
      </c>
      <c r="F19" s="8">
        <f t="shared" si="8"/>
        <v>4019.0818895352195</v>
      </c>
      <c r="G19" s="8">
        <f t="shared" si="3"/>
        <v>366071.42857142841</v>
      </c>
      <c r="I19" s="8">
        <f t="shared" si="4"/>
        <v>3000</v>
      </c>
      <c r="K19" s="8">
        <f t="shared" si="5"/>
        <v>1019.0818895352195</v>
      </c>
      <c r="M19" s="8">
        <f t="shared" si="6"/>
        <v>175511.20846615636</v>
      </c>
      <c r="O19" s="19">
        <f>IF(M19&gt;0,0,-K19/Calculadora!$B$17)</f>
        <v>0</v>
      </c>
      <c r="Q19" s="22">
        <f>IF(A19&gt;$C$7,,Q18*((1+Calculadora!$B$27)^(1/12)))</f>
        <v>518635.18739711418</v>
      </c>
      <c r="R19" s="22">
        <f>IF(A19&gt;$C$7,,IF(M19&gt;0,Q19-G19-M19,Q19-G19-Calculadora!$B$17))</f>
        <v>-22947.449640470586</v>
      </c>
      <c r="S19" s="19">
        <f>IF(A19&gt;$C$7,,IF(K19&gt;0,R19/M19,R19/Calculadora!$B$17))</f>
        <v>-0.13074634857235068</v>
      </c>
      <c r="U19" s="2"/>
      <c r="V19" s="2"/>
    </row>
    <row r="20" spans="1:22">
      <c r="A20" s="7">
        <v>11</v>
      </c>
      <c r="B20" s="9">
        <f t="shared" ca="1" si="9"/>
        <v>45704</v>
      </c>
      <c r="C20" s="8">
        <f t="shared" si="0"/>
        <v>892.85714285714289</v>
      </c>
      <c r="D20" s="8">
        <f t="shared" si="1"/>
        <v>200</v>
      </c>
      <c r="E20" s="8">
        <f t="shared" si="7"/>
        <v>2919.1049784379838</v>
      </c>
      <c r="F20" s="8">
        <f t="shared" si="8"/>
        <v>4011.962121295127</v>
      </c>
      <c r="G20" s="8">
        <f t="shared" si="3"/>
        <v>365178.57142857125</v>
      </c>
      <c r="I20" s="8">
        <f t="shared" si="4"/>
        <v>3000</v>
      </c>
      <c r="K20" s="8">
        <f t="shared" si="5"/>
        <v>1011.962121295127</v>
      </c>
      <c r="M20" s="8">
        <f t="shared" si="6"/>
        <v>176523.17058745149</v>
      </c>
      <c r="O20" s="19">
        <f>IF(M20&gt;0,0,-K20/Calculadora!$B$17)</f>
        <v>0</v>
      </c>
      <c r="Q20" s="22">
        <f>IF(A20&gt;$C$7,,Q19*((1+Calculadora!$B$27)^(1/12)))</f>
        <v>520748.17134912568</v>
      </c>
      <c r="R20" s="22">
        <f>IF(A20&gt;$C$7,,IF(M20&gt;0,Q20-G20-M20,Q20-G20-Calculadora!$B$17))</f>
        <v>-20953.570666897052</v>
      </c>
      <c r="S20" s="19">
        <f>IF(A20&gt;$C$7,,IF(K20&gt;0,R20/M20,R20/Calculadora!$B$17))</f>
        <v>-0.11870153134665359</v>
      </c>
      <c r="U20" s="2"/>
      <c r="V20" s="2"/>
    </row>
    <row r="21" spans="1:22">
      <c r="A21" s="7">
        <v>12</v>
      </c>
      <c r="B21" s="9">
        <f t="shared" ca="1" si="9"/>
        <v>45732</v>
      </c>
      <c r="C21" s="8">
        <f t="shared" si="0"/>
        <v>892.85714285714289</v>
      </c>
      <c r="D21" s="8">
        <f t="shared" si="1"/>
        <v>200</v>
      </c>
      <c r="E21" s="8">
        <f t="shared" si="7"/>
        <v>2911.9852101978909</v>
      </c>
      <c r="F21" s="8">
        <f t="shared" si="8"/>
        <v>4004.8423530550335</v>
      </c>
      <c r="G21" s="8">
        <f t="shared" si="3"/>
        <v>364285.71428571409</v>
      </c>
      <c r="I21" s="8">
        <f>IF(A21&gt;$C$7,,I20)</f>
        <v>3000</v>
      </c>
      <c r="K21" s="8">
        <f t="shared" si="5"/>
        <v>1004.8423530550335</v>
      </c>
      <c r="M21" s="8">
        <f t="shared" si="6"/>
        <v>177528.01294050651</v>
      </c>
      <c r="O21" s="19">
        <f>IF(M21&gt;0,0,-K21/Calculadora!$B$17)</f>
        <v>0</v>
      </c>
      <c r="Q21" s="22">
        <f>IF(A21&gt;$C$7,,Q20*((1+Calculadora!$B$27)^(1/12)))</f>
        <v>522869.76385931054</v>
      </c>
      <c r="R21" s="22">
        <f>IF(A21&gt;$C$7,,IF(M21&gt;0,Q21-G21-M21,Q21-G21-Calculadora!$B$17))</f>
        <v>-18943.963366910059</v>
      </c>
      <c r="S21" s="19">
        <f>IF(A21&gt;$C$7,,IF(K21&gt;0,R21/M21,R21/Calculadora!$B$17))</f>
        <v>-0.10670971331864448</v>
      </c>
      <c r="U21" s="2"/>
      <c r="V21" s="2"/>
    </row>
    <row r="22" spans="1:22">
      <c r="A22" s="7">
        <v>13</v>
      </c>
      <c r="B22" s="9">
        <f t="shared" ca="1" si="9"/>
        <v>45763</v>
      </c>
      <c r="C22" s="8">
        <f t="shared" si="0"/>
        <v>892.85714285714289</v>
      </c>
      <c r="D22" s="8">
        <f t="shared" si="1"/>
        <v>200</v>
      </c>
      <c r="E22" s="8">
        <f t="shared" si="7"/>
        <v>2904.8654419577983</v>
      </c>
      <c r="F22" s="8">
        <f t="shared" si="8"/>
        <v>3997.722584814941</v>
      </c>
      <c r="G22" s="8">
        <f t="shared" si="3"/>
        <v>363392.85714285693</v>
      </c>
      <c r="I22" s="8">
        <f>IF(A22&gt;$C$7,,I21*(Calculadora!$B$12+1))</f>
        <v>3150</v>
      </c>
      <c r="K22" s="8">
        <f t="shared" si="5"/>
        <v>847.722584814941</v>
      </c>
      <c r="M22" s="8">
        <f t="shared" si="6"/>
        <v>178375.73552532145</v>
      </c>
      <c r="O22" s="19">
        <f>IF(M22&gt;0,0,-K22/Calculadora!$B$17)</f>
        <v>0</v>
      </c>
      <c r="Q22" s="22">
        <f>IF(A22&gt;$C$7,,Q21*((1+Calculadora!$B$27)^(1/12)))</f>
        <v>525000.00000000035</v>
      </c>
      <c r="R22" s="22">
        <f>IF(A22&gt;$C$7,,IF(M22&gt;0,Q22-G22-M22,Q22-G22-Calculadora!$B$17))</f>
        <v>-16768.592668178026</v>
      </c>
      <c r="S22" s="19">
        <f>IF(A22&gt;$C$7,,IF(K22&gt;0,R22/M22,R22/Calculadora!$B$17))</f>
        <v>-9.4007139585404145E-2</v>
      </c>
      <c r="U22" s="2"/>
      <c r="V22" s="2"/>
    </row>
    <row r="23" spans="1:22">
      <c r="A23" s="7">
        <v>14</v>
      </c>
      <c r="B23" s="9">
        <f t="shared" ca="1" si="9"/>
        <v>45793</v>
      </c>
      <c r="C23" s="8">
        <f t="shared" si="0"/>
        <v>892.85714285714289</v>
      </c>
      <c r="D23" s="8">
        <f t="shared" si="1"/>
        <v>200</v>
      </c>
      <c r="E23" s="8">
        <f t="shared" si="7"/>
        <v>2897.7456737177054</v>
      </c>
      <c r="F23" s="8">
        <f t="shared" si="8"/>
        <v>3990.6028165748485</v>
      </c>
      <c r="G23" s="8">
        <f t="shared" si="3"/>
        <v>362499.99999999977</v>
      </c>
      <c r="I23" s="8">
        <f>IF(A23&gt;$C$7,,I22)</f>
        <v>3150</v>
      </c>
      <c r="K23" s="8">
        <f t="shared" si="5"/>
        <v>840.60281657484848</v>
      </c>
      <c r="M23" s="8">
        <f t="shared" si="6"/>
        <v>179216.33834189631</v>
      </c>
      <c r="O23" s="19">
        <f>IF(M23&gt;0,0,-K23/Calculadora!$B$17)</f>
        <v>0</v>
      </c>
      <c r="Q23" s="22">
        <f>IF(A23&gt;$C$7,,Q22*((1+Calculadora!$B$27)^(1/12)))</f>
        <v>527138.91498641577</v>
      </c>
      <c r="R23" s="22">
        <f>IF(A23&gt;$C$7,,IF(M23&gt;0,Q23-G23-M23,Q23-G23-Calculadora!$B$17))</f>
        <v>-14577.423355480307</v>
      </c>
      <c r="S23" s="19">
        <f>IF(A23&gt;$C$7,,IF(K23&gt;0,R23/M23,R23/Calculadora!$B$17))</f>
        <v>-8.1339812487801894E-2</v>
      </c>
      <c r="U23" s="2"/>
      <c r="V23" s="2"/>
    </row>
    <row r="24" spans="1:22">
      <c r="A24" s="7">
        <v>15</v>
      </c>
      <c r="B24" s="9">
        <f t="shared" ca="1" si="9"/>
        <v>45824</v>
      </c>
      <c r="C24" s="8">
        <f t="shared" si="0"/>
        <v>892.85714285714289</v>
      </c>
      <c r="D24" s="8">
        <f t="shared" si="1"/>
        <v>200</v>
      </c>
      <c r="E24" s="8">
        <f t="shared" si="7"/>
        <v>2890.6259054776128</v>
      </c>
      <c r="F24" s="8">
        <f t="shared" si="8"/>
        <v>3983.4830483347559</v>
      </c>
      <c r="G24" s="8">
        <f t="shared" si="3"/>
        <v>361607.14285714261</v>
      </c>
      <c r="I24" s="8">
        <f t="shared" ref="I24:I33" si="10">IF(A24&gt;$C$7,,I23)</f>
        <v>3150</v>
      </c>
      <c r="K24" s="8">
        <f t="shared" si="5"/>
        <v>833.48304833475595</v>
      </c>
      <c r="M24" s="8">
        <f t="shared" si="6"/>
        <v>180049.82139023105</v>
      </c>
      <c r="O24" s="19">
        <f>IF(M24&gt;0,0,-K24/Calculadora!$B$17)</f>
        <v>0</v>
      </c>
      <c r="Q24" s="22">
        <f>IF(A24&gt;$C$7,,Q23*((1+Calculadora!$B$27)^(1/12)))</f>
        <v>529286.54417724849</v>
      </c>
      <c r="R24" s="22">
        <f>IF(A24&gt;$C$7,,IF(M24&gt;0,Q24-G24-M24,Q24-G24-Calculadora!$B$17))</f>
        <v>-12370.420070125168</v>
      </c>
      <c r="S24" s="19">
        <f>IF(A24&gt;$C$7,,IF(K24&gt;0,R24/M24,R24/Calculadora!$B$17))</f>
        <v>-6.8705539248018102E-2</v>
      </c>
      <c r="U24" s="2"/>
      <c r="V24" s="2"/>
    </row>
    <row r="25" spans="1:22">
      <c r="A25" s="7">
        <v>16</v>
      </c>
      <c r="B25" s="9">
        <f t="shared" ca="1" si="9"/>
        <v>45854</v>
      </c>
      <c r="C25" s="8">
        <f t="shared" si="0"/>
        <v>892.85714285714289</v>
      </c>
      <c r="D25" s="8">
        <f t="shared" si="1"/>
        <v>200</v>
      </c>
      <c r="E25" s="8">
        <f t="shared" si="7"/>
        <v>2883.5061372375199</v>
      </c>
      <c r="F25" s="8">
        <f t="shared" si="8"/>
        <v>3976.3632800946625</v>
      </c>
      <c r="G25" s="8">
        <f t="shared" si="3"/>
        <v>360714.28571428545</v>
      </c>
      <c r="I25" s="8">
        <f t="shared" si="10"/>
        <v>3150</v>
      </c>
      <c r="K25" s="8">
        <f t="shared" si="5"/>
        <v>826.36328009466251</v>
      </c>
      <c r="M25" s="8">
        <f t="shared" si="6"/>
        <v>180876.18467032572</v>
      </c>
      <c r="O25" s="19">
        <f>IF(M25&gt;0,0,-K25/Calculadora!$B$17)</f>
        <v>0</v>
      </c>
      <c r="Q25" s="22">
        <f>IF(A25&gt;$C$7,,Q24*((1+Calculadora!$B$27)^(1/12)))</f>
        <v>531442.92307524604</v>
      </c>
      <c r="R25" s="22">
        <f>IF(A25&gt;$C$7,,IF(M25&gt;0,Q25-G25-M25,Q25-G25-Calculadora!$B$17))</f>
        <v>-10147.547309365124</v>
      </c>
      <c r="S25" s="19">
        <f>IF(A25&gt;$C$7,,IF(K25&gt;0,R25/M25,R25/Calculadora!$B$17))</f>
        <v>-5.6102174688506215E-2</v>
      </c>
      <c r="U25" s="2"/>
      <c r="V25" s="2"/>
    </row>
    <row r="26" spans="1:22">
      <c r="A26" s="7">
        <v>17</v>
      </c>
      <c r="B26" s="9">
        <f t="shared" ca="1" si="9"/>
        <v>45885</v>
      </c>
      <c r="C26" s="8">
        <f t="shared" si="0"/>
        <v>892.85714285714289</v>
      </c>
      <c r="D26" s="8">
        <f t="shared" si="1"/>
        <v>200</v>
      </c>
      <c r="E26" s="8">
        <f t="shared" si="7"/>
        <v>2876.3863689974273</v>
      </c>
      <c r="F26" s="8">
        <f t="shared" si="8"/>
        <v>3969.24351185457</v>
      </c>
      <c r="G26" s="8">
        <f t="shared" si="3"/>
        <v>359821.42857142829</v>
      </c>
      <c r="I26" s="8">
        <f t="shared" si="10"/>
        <v>3150</v>
      </c>
      <c r="K26" s="8">
        <f t="shared" si="5"/>
        <v>819.24351185456999</v>
      </c>
      <c r="M26" s="8">
        <f t="shared" si="6"/>
        <v>181695.4281821803</v>
      </c>
      <c r="O26" s="19">
        <f>IF(M26&gt;0,0,-K26/Calculadora!$B$17)</f>
        <v>0</v>
      </c>
      <c r="Q26" s="22">
        <f>IF(A26&gt;$C$7,,Q25*((1+Calculadora!$B$27)^(1/12)))</f>
        <v>533608.08732779848</v>
      </c>
      <c r="R26" s="22">
        <f>IF(A26&gt;$C$7,,IF(M26&gt;0,Q26-G26-M26,Q26-G26-Calculadora!$B$17))</f>
        <v>-7908.769425810111</v>
      </c>
      <c r="S26" s="19">
        <f>IF(A26&gt;$C$7,,IF(K26&gt;0,R26/M26,R26/Calculadora!$B$17))</f>
        <v>-4.3527619296398784E-2</v>
      </c>
      <c r="U26" s="2"/>
      <c r="V26" s="2"/>
    </row>
    <row r="27" spans="1:22">
      <c r="A27" s="7">
        <v>18</v>
      </c>
      <c r="B27" s="9">
        <f t="shared" ca="1" si="9"/>
        <v>45916</v>
      </c>
      <c r="C27" s="8">
        <f t="shared" si="0"/>
        <v>892.85714285714289</v>
      </c>
      <c r="D27" s="8">
        <f t="shared" si="1"/>
        <v>200</v>
      </c>
      <c r="E27" s="8">
        <f t="shared" si="7"/>
        <v>2869.2666007573343</v>
      </c>
      <c r="F27" s="8">
        <f t="shared" si="8"/>
        <v>3962.1237436144775</v>
      </c>
      <c r="G27" s="8">
        <f t="shared" si="3"/>
        <v>358928.57142857113</v>
      </c>
      <c r="I27" s="8">
        <f t="shared" si="10"/>
        <v>3150</v>
      </c>
      <c r="K27" s="8">
        <f t="shared" si="5"/>
        <v>812.12374361447746</v>
      </c>
      <c r="M27" s="8">
        <f t="shared" si="6"/>
        <v>182507.55192579477</v>
      </c>
      <c r="O27" s="19">
        <f>IF(M27&gt;0,0,-K27/Calculadora!$B$17)</f>
        <v>0</v>
      </c>
      <c r="Q27" s="22">
        <f>IF(A27&gt;$C$7,,Q26*((1+Calculadora!$B$27)^(1/12)))</f>
        <v>535782.07272752782</v>
      </c>
      <c r="R27" s="22">
        <f>IF(A27&gt;$C$7,,IF(M27&gt;0,Q27-G27-M27,Q27-G27-Calculadora!$B$17))</f>
        <v>-5654.050626838085</v>
      </c>
      <c r="S27" s="19">
        <f>IF(A27&gt;$C$7,,IF(K27&gt;0,R27/M27,R27/Calculadora!$B$17))</f>
        <v>-3.0979817367431182E-2</v>
      </c>
      <c r="U27" s="2"/>
      <c r="V27" s="2"/>
    </row>
    <row r="28" spans="1:22">
      <c r="A28" s="7">
        <v>19</v>
      </c>
      <c r="B28" s="9">
        <f t="shared" ca="1" si="9"/>
        <v>45946</v>
      </c>
      <c r="C28" s="8">
        <f t="shared" si="0"/>
        <v>892.85714285714289</v>
      </c>
      <c r="D28" s="8">
        <f t="shared" si="1"/>
        <v>200</v>
      </c>
      <c r="E28" s="8">
        <f t="shared" si="7"/>
        <v>2862.1468325172414</v>
      </c>
      <c r="F28" s="8">
        <f t="shared" si="8"/>
        <v>3955.003975374384</v>
      </c>
      <c r="G28" s="8">
        <f t="shared" si="3"/>
        <v>358035.71428571397</v>
      </c>
      <c r="I28" s="8">
        <f t="shared" si="10"/>
        <v>3150</v>
      </c>
      <c r="K28" s="8">
        <f t="shared" si="5"/>
        <v>805.00397537438403</v>
      </c>
      <c r="M28" s="8">
        <f t="shared" si="6"/>
        <v>183312.55590116917</v>
      </c>
      <c r="O28" s="19">
        <f>IF(M28&gt;0,0,-K28/Calculadora!$B$17)</f>
        <v>0</v>
      </c>
      <c r="Q28" s="22">
        <f>IF(A28&gt;$C$7,,Q27*((1+Calculadora!$B$27)^(1/12)))</f>
        <v>537964.91521287942</v>
      </c>
      <c r="R28" s="22">
        <f>IF(A28&gt;$C$7,,IF(M28&gt;0,Q28-G28-M28,Q28-G28-Calculadora!$B$17))</f>
        <v>-3383.3549740037124</v>
      </c>
      <c r="S28" s="19">
        <f>IF(A28&gt;$C$7,,IF(K28&gt;0,R28/M28,R28/Calculadora!$B$17))</f>
        <v>-1.8456755225363879E-2</v>
      </c>
      <c r="U28" s="2"/>
      <c r="V28" s="2"/>
    </row>
    <row r="29" spans="1:22">
      <c r="A29" s="7">
        <v>20</v>
      </c>
      <c r="B29" s="9">
        <f t="shared" ca="1" si="9"/>
        <v>45977</v>
      </c>
      <c r="C29" s="8">
        <f t="shared" si="0"/>
        <v>892.85714285714289</v>
      </c>
      <c r="D29" s="8">
        <f t="shared" si="1"/>
        <v>200</v>
      </c>
      <c r="E29" s="8">
        <f t="shared" si="7"/>
        <v>2855.0270642771488</v>
      </c>
      <c r="F29" s="8">
        <f t="shared" si="8"/>
        <v>3947.8842071342915</v>
      </c>
      <c r="G29" s="8">
        <f t="shared" si="3"/>
        <v>357142.85714285681</v>
      </c>
      <c r="I29" s="8">
        <f t="shared" si="10"/>
        <v>3150</v>
      </c>
      <c r="K29" s="8">
        <f t="shared" si="5"/>
        <v>797.8842071342915</v>
      </c>
      <c r="M29" s="8">
        <f t="shared" si="6"/>
        <v>184110.44010830345</v>
      </c>
      <c r="O29" s="19">
        <f>IF(M29&gt;0,0,-K29/Calculadora!$B$17)</f>
        <v>0</v>
      </c>
      <c r="Q29" s="22">
        <f>IF(A29&gt;$C$7,,Q28*((1+Calculadora!$B$27)^(1/12)))</f>
        <v>540156.65086871653</v>
      </c>
      <c r="R29" s="22">
        <f>IF(A29&gt;$C$7,,IF(M29&gt;0,Q29-G29-M29,Q29-G29-Calculadora!$B$17))</f>
        <v>-1096.6463824437233</v>
      </c>
      <c r="S29" s="19">
        <f>IF(A29&gt;$C$7,,IF(K29&gt;0,R29/M29,R29/Calculadora!$B$17))</f>
        <v>-5.9564595130977812E-3</v>
      </c>
      <c r="U29" s="2"/>
      <c r="V29" s="2"/>
    </row>
    <row r="30" spans="1:22">
      <c r="A30" s="7">
        <v>21</v>
      </c>
      <c r="B30" s="9">
        <f t="shared" ca="1" si="9"/>
        <v>46007</v>
      </c>
      <c r="C30" s="8">
        <f t="shared" si="0"/>
        <v>892.85714285714289</v>
      </c>
      <c r="D30" s="8">
        <f t="shared" si="1"/>
        <v>200</v>
      </c>
      <c r="E30" s="8">
        <f t="shared" si="7"/>
        <v>2847.9072960370559</v>
      </c>
      <c r="F30" s="8">
        <f t="shared" si="8"/>
        <v>3940.764438894199</v>
      </c>
      <c r="G30" s="8">
        <f t="shared" si="3"/>
        <v>356249.99999999965</v>
      </c>
      <c r="I30" s="8">
        <f t="shared" si="10"/>
        <v>3150</v>
      </c>
      <c r="K30" s="8">
        <f t="shared" si="5"/>
        <v>790.76443889419897</v>
      </c>
      <c r="M30" s="8">
        <f t="shared" si="6"/>
        <v>184901.20454719765</v>
      </c>
      <c r="O30" s="19">
        <f>IF(M30&gt;0,0,-K30/Calculadora!$B$17)</f>
        <v>0</v>
      </c>
      <c r="Q30" s="22">
        <f>IF(A30&gt;$C$7,,Q29*((1+Calculadora!$B$27)^(1/12)))</f>
        <v>542357.31592691666</v>
      </c>
      <c r="R30" s="22">
        <f>IF(A30&gt;$C$7,,IF(M30&gt;0,Q30-G30-M30,Q30-G30-Calculadora!$B$17))</f>
        <v>1206.1113797193684</v>
      </c>
      <c r="S30" s="19">
        <f>IF(A30&gt;$C$7,,IF(K30&gt;0,R30/M30,R30/Calculadora!$B$17))</f>
        <v>6.5230044480943227E-3</v>
      </c>
      <c r="U30" s="2"/>
      <c r="V30" s="2"/>
    </row>
    <row r="31" spans="1:22">
      <c r="A31" s="7">
        <v>22</v>
      </c>
      <c r="B31" s="9">
        <f t="shared" ca="1" si="9"/>
        <v>46038</v>
      </c>
      <c r="C31" s="8">
        <f t="shared" si="0"/>
        <v>892.85714285714289</v>
      </c>
      <c r="D31" s="8">
        <f t="shared" si="1"/>
        <v>200</v>
      </c>
      <c r="E31" s="8">
        <f t="shared" si="7"/>
        <v>2840.7875277969633</v>
      </c>
      <c r="F31" s="8">
        <f t="shared" si="8"/>
        <v>3933.6446706541064</v>
      </c>
      <c r="G31" s="8">
        <f t="shared" si="3"/>
        <v>355357.14285714249</v>
      </c>
      <c r="I31" s="8">
        <f t="shared" si="10"/>
        <v>3150</v>
      </c>
      <c r="K31" s="8">
        <f t="shared" si="5"/>
        <v>783.64467065410645</v>
      </c>
      <c r="M31" s="8">
        <f t="shared" si="6"/>
        <v>185684.84921785176</v>
      </c>
      <c r="O31" s="19">
        <f>IF(M31&gt;0,0,-K31/Calculadora!$B$17)</f>
        <v>0</v>
      </c>
      <c r="Q31" s="22">
        <f>IF(A31&gt;$C$7,,Q30*((1+Calculadora!$B$27)^(1/12)))</f>
        <v>544566.94676697021</v>
      </c>
      <c r="R31" s="22">
        <f>IF(A31&gt;$C$7,,IF(M31&gt;0,Q31-G31-M31,Q31-G31-Calculadora!$B$17))</f>
        <v>3524.9546919759596</v>
      </c>
      <c r="S31" s="19">
        <f>IF(A31&gt;$C$7,,IF(K31&gt;0,R31/M31,R31/Calculadora!$B$17))</f>
        <v>1.8983534234612558E-2</v>
      </c>
      <c r="U31" s="2"/>
      <c r="V31" s="2"/>
    </row>
    <row r="32" spans="1:22">
      <c r="A32" s="7">
        <v>23</v>
      </c>
      <c r="B32" s="9">
        <f t="shared" ca="1" si="9"/>
        <v>46069</v>
      </c>
      <c r="C32" s="8">
        <f t="shared" si="0"/>
        <v>892.85714285714289</v>
      </c>
      <c r="D32" s="8">
        <f t="shared" si="1"/>
        <v>200</v>
      </c>
      <c r="E32" s="8">
        <f t="shared" si="7"/>
        <v>2833.6677595568704</v>
      </c>
      <c r="F32" s="8">
        <f t="shared" si="8"/>
        <v>3926.524902414013</v>
      </c>
      <c r="G32" s="8">
        <f t="shared" si="3"/>
        <v>354464.28571428533</v>
      </c>
      <c r="I32" s="8">
        <f t="shared" si="10"/>
        <v>3150</v>
      </c>
      <c r="K32" s="8">
        <f t="shared" si="5"/>
        <v>776.52490241401301</v>
      </c>
      <c r="M32" s="8">
        <f t="shared" si="6"/>
        <v>186461.37412026577</v>
      </c>
      <c r="O32" s="19">
        <f>IF(M32&gt;0,0,-K32/Calculadora!$B$17)</f>
        <v>0</v>
      </c>
      <c r="Q32" s="22">
        <f>IF(A32&gt;$C$7,,Q31*((1+Calculadora!$B$27)^(1/12)))</f>
        <v>546785.57991658233</v>
      </c>
      <c r="R32" s="22">
        <f>IF(A32&gt;$C$7,,IF(M32&gt;0,Q32-G32-M32,Q32-G32-Calculadora!$B$17))</f>
        <v>5859.9200820312253</v>
      </c>
      <c r="S32" s="19">
        <f>IF(A32&gt;$C$7,,IF(K32&gt;0,R32/M32,R32/Calculadora!$B$17))</f>
        <v>3.142699183505767E-2</v>
      </c>
      <c r="U32" s="2"/>
      <c r="V32" s="2"/>
    </row>
    <row r="33" spans="1:22">
      <c r="A33" s="7">
        <v>24</v>
      </c>
      <c r="B33" s="9">
        <f t="shared" ca="1" si="9"/>
        <v>46097</v>
      </c>
      <c r="C33" s="8">
        <f t="shared" si="0"/>
        <v>892.85714285714289</v>
      </c>
      <c r="D33" s="8">
        <f t="shared" si="1"/>
        <v>200</v>
      </c>
      <c r="E33" s="8">
        <f t="shared" si="7"/>
        <v>2826.5479913167778</v>
      </c>
      <c r="F33" s="8">
        <f t="shared" si="8"/>
        <v>3919.4051341739205</v>
      </c>
      <c r="G33" s="8">
        <f t="shared" si="3"/>
        <v>353571.42857142817</v>
      </c>
      <c r="I33" s="8">
        <f t="shared" si="10"/>
        <v>3150</v>
      </c>
      <c r="K33" s="8">
        <f t="shared" si="5"/>
        <v>769.40513417392049</v>
      </c>
      <c r="M33" s="8">
        <f t="shared" si="6"/>
        <v>187230.77925443969</v>
      </c>
      <c r="O33" s="19">
        <f>IF(M33&gt;0,0,-K33/Calculadora!$B$17)</f>
        <v>0</v>
      </c>
      <c r="Q33" s="22">
        <f>IF(A33&gt;$C$7,,Q32*((1+Calculadora!$B$27)^(1/12)))</f>
        <v>549013.2520522764</v>
      </c>
      <c r="R33" s="22">
        <f>IF(A33&gt;$C$7,,IF(M33&gt;0,Q33-G33-M33,Q33-G33-Calculadora!$B$17))</f>
        <v>8211.0442264085286</v>
      </c>
      <c r="S33" s="19">
        <f>IF(A33&gt;$C$7,,IF(K33&gt;0,R33/M33,R33/Calculadora!$B$17))</f>
        <v>4.3855205106260994E-2</v>
      </c>
      <c r="U33" s="2"/>
      <c r="V33" s="2"/>
    </row>
    <row r="34" spans="1:22">
      <c r="A34" s="7">
        <v>25</v>
      </c>
      <c r="B34" s="9">
        <f t="shared" ca="1" si="9"/>
        <v>46128</v>
      </c>
      <c r="C34" s="8">
        <f t="shared" si="0"/>
        <v>892.85714285714289</v>
      </c>
      <c r="D34" s="8">
        <f t="shared" si="1"/>
        <v>200</v>
      </c>
      <c r="E34" s="8">
        <f t="shared" si="7"/>
        <v>2819.4282230766848</v>
      </c>
      <c r="F34" s="8">
        <f t="shared" si="8"/>
        <v>3912.285365933828</v>
      </c>
      <c r="G34" s="8">
        <f t="shared" si="3"/>
        <v>352678.57142857101</v>
      </c>
      <c r="I34" s="8">
        <f>IF(A34&gt;$C$7,,I33*(Calculadora!$B$12+1))</f>
        <v>3307.5</v>
      </c>
      <c r="K34" s="8">
        <f t="shared" si="5"/>
        <v>604.78536593382796</v>
      </c>
      <c r="M34" s="8">
        <f t="shared" si="6"/>
        <v>187835.56462037351</v>
      </c>
      <c r="O34" s="19">
        <f>IF(M34&gt;0,0,-K34/Calculadora!$B$17)</f>
        <v>0</v>
      </c>
      <c r="Q34" s="22">
        <f>IF(A34&gt;$C$7,,Q33*((1+Calculadora!$B$27)^(1/12)))</f>
        <v>551250.0000000007</v>
      </c>
      <c r="R34" s="22">
        <f>IF(A34&gt;$C$7,,IF(M34&gt;0,Q34-G34-M34,Q34-G34-Calculadora!$B$17))</f>
        <v>10735.863951056177</v>
      </c>
      <c r="S34" s="19">
        <f>IF(A34&gt;$C$7,,IF(K34&gt;0,R34/M34,R34/Calculadora!$B$17))</f>
        <v>5.7155650862785096E-2</v>
      </c>
    </row>
    <row r="35" spans="1:22">
      <c r="A35" s="7">
        <v>26</v>
      </c>
      <c r="B35" s="9">
        <f t="shared" ca="1" si="9"/>
        <v>46158</v>
      </c>
      <c r="C35" s="8">
        <f t="shared" si="0"/>
        <v>892.85714285714289</v>
      </c>
      <c r="D35" s="8">
        <f t="shared" si="1"/>
        <v>200</v>
      </c>
      <c r="E35" s="8">
        <f t="shared" si="7"/>
        <v>2812.3084548365923</v>
      </c>
      <c r="F35" s="8">
        <f t="shared" si="8"/>
        <v>3905.1655976937354</v>
      </c>
      <c r="G35" s="8">
        <f t="shared" si="3"/>
        <v>351785.71428571385</v>
      </c>
      <c r="I35" s="8">
        <f>IF(A35&gt;$C$7,,I34)</f>
        <v>3307.5</v>
      </c>
      <c r="K35" s="8">
        <f t="shared" si="5"/>
        <v>597.66559769373544</v>
      </c>
      <c r="M35" s="8">
        <f t="shared" si="6"/>
        <v>188433.23021806724</v>
      </c>
      <c r="O35" s="19">
        <f>IF(M35&gt;0,0,-K35/Calculadora!$B$17)</f>
        <v>0</v>
      </c>
      <c r="Q35" s="22">
        <f>IF(A35&gt;$C$7,,Q34*((1+Calculadora!$B$27)^(1/12)))</f>
        <v>553495.8607357369</v>
      </c>
      <c r="R35" s="22">
        <f>IF(A35&gt;$C$7,,IF(M35&gt;0,Q35-G35-M35,Q35-G35-Calculadora!$B$17))</f>
        <v>13276.916231955809</v>
      </c>
      <c r="S35" s="19">
        <f>IF(A35&gt;$C$7,,IF(K35&gt;0,R35/M35,R35/Calculadora!$B$17))</f>
        <v>7.0459526786177229E-2</v>
      </c>
    </row>
    <row r="36" spans="1:22">
      <c r="A36" s="7">
        <v>27</v>
      </c>
      <c r="B36" s="9">
        <f t="shared" ca="1" si="9"/>
        <v>46189</v>
      </c>
      <c r="C36" s="8">
        <f t="shared" si="0"/>
        <v>892.85714285714289</v>
      </c>
      <c r="D36" s="8">
        <f t="shared" si="1"/>
        <v>200</v>
      </c>
      <c r="E36" s="8">
        <f t="shared" si="7"/>
        <v>2805.1886865964993</v>
      </c>
      <c r="F36" s="8">
        <f t="shared" si="8"/>
        <v>3898.045829453642</v>
      </c>
      <c r="G36" s="8">
        <f t="shared" si="3"/>
        <v>350892.85714285669</v>
      </c>
      <c r="I36" s="8">
        <f t="shared" ref="I36:I45" si="11">IF(A36&gt;$C$7,,I35)</f>
        <v>3307.5</v>
      </c>
      <c r="K36" s="8">
        <f t="shared" si="5"/>
        <v>590.545829453642</v>
      </c>
      <c r="M36" s="8">
        <f t="shared" si="6"/>
        <v>189023.77604752089</v>
      </c>
      <c r="O36" s="19">
        <f>IF(M36&gt;0,0,-K36/Calculadora!$B$17)</f>
        <v>0</v>
      </c>
      <c r="Q36" s="22">
        <f>IF(A36&gt;$C$7,,Q35*((1+Calculadora!$B$27)^(1/12)))</f>
        <v>555750.87138611125</v>
      </c>
      <c r="R36" s="22">
        <f>IF(A36&gt;$C$7,,IF(M36&gt;0,Q36-G36-M36,Q36-G36-Calculadora!$B$17))</f>
        <v>15834.238195733662</v>
      </c>
      <c r="S36" s="19">
        <f>IF(A36&gt;$C$7,,IF(K36&gt;0,R36/M36,R36/Calculadora!$B$17))</f>
        <v>8.3768500062938692E-2</v>
      </c>
    </row>
    <row r="37" spans="1:22">
      <c r="A37" s="7">
        <v>28</v>
      </c>
      <c r="B37" s="9">
        <f t="shared" ca="1" si="9"/>
        <v>46219</v>
      </c>
      <c r="C37" s="8">
        <f t="shared" si="0"/>
        <v>892.85714285714289</v>
      </c>
      <c r="D37" s="8">
        <f t="shared" si="1"/>
        <v>200</v>
      </c>
      <c r="E37" s="8">
        <f t="shared" si="7"/>
        <v>2798.0689183564064</v>
      </c>
      <c r="F37" s="8">
        <f t="shared" si="8"/>
        <v>3890.9260612135495</v>
      </c>
      <c r="G37" s="8">
        <f t="shared" si="3"/>
        <v>349999.99999999953</v>
      </c>
      <c r="I37" s="8">
        <f t="shared" si="11"/>
        <v>3307.5</v>
      </c>
      <c r="K37" s="8">
        <f t="shared" si="5"/>
        <v>583.42606121354947</v>
      </c>
      <c r="M37" s="8">
        <f t="shared" si="6"/>
        <v>189607.20210873443</v>
      </c>
      <c r="O37" s="19">
        <f>IF(M37&gt;0,0,-K37/Calculadora!$B$17)</f>
        <v>0</v>
      </c>
      <c r="Q37" s="22">
        <f>IF(A37&gt;$C$7,,Q36*((1+Calculadora!$B$27)^(1/12)))</f>
        <v>558015.06922900875</v>
      </c>
      <c r="R37" s="22">
        <f>IF(A37&gt;$C$7,,IF(M37&gt;0,Q37-G37-M37,Q37-G37-Calculadora!$B$17))</f>
        <v>18407.867120274779</v>
      </c>
      <c r="S37" s="19">
        <f>IF(A37&gt;$C$7,,IF(K37&gt;0,R37/M37,R37/Calculadora!$B$17))</f>
        <v>9.7084218930240745E-2</v>
      </c>
    </row>
    <row r="38" spans="1:22">
      <c r="A38" s="7">
        <v>29</v>
      </c>
      <c r="B38" s="9">
        <f t="shared" ca="1" si="9"/>
        <v>46250</v>
      </c>
      <c r="C38" s="8">
        <f t="shared" si="0"/>
        <v>892.85714285714289</v>
      </c>
      <c r="D38" s="8">
        <f t="shared" si="1"/>
        <v>200</v>
      </c>
      <c r="E38" s="8">
        <f t="shared" si="7"/>
        <v>2790.9491501163138</v>
      </c>
      <c r="F38" s="8">
        <f t="shared" si="8"/>
        <v>3883.8062929734569</v>
      </c>
      <c r="G38" s="8">
        <f t="shared" si="3"/>
        <v>349107.14285714237</v>
      </c>
      <c r="I38" s="8">
        <f t="shared" si="11"/>
        <v>3307.5</v>
      </c>
      <c r="K38" s="8">
        <f t="shared" si="5"/>
        <v>576.30629297345695</v>
      </c>
      <c r="M38" s="8">
        <f t="shared" si="6"/>
        <v>190183.50840170789</v>
      </c>
      <c r="O38" s="19">
        <f>IF(M38&gt;0,0,-K38/Calculadora!$B$17)</f>
        <v>0</v>
      </c>
      <c r="Q38" s="22">
        <f>IF(A38&gt;$C$7,,Q37*((1+Calculadora!$B$27)^(1/12)))</f>
        <v>560288.49169418879</v>
      </c>
      <c r="R38" s="22">
        <f>IF(A38&gt;$C$7,,IF(M38&gt;0,Q38-G38-M38,Q38-G38-Calculadora!$B$17))</f>
        <v>20997.840435338527</v>
      </c>
      <c r="S38" s="19">
        <f>IF(A38&gt;$C$7,,IF(K38&gt;0,R38/M38,R38/Calculadora!$B$17))</f>
        <v>0.11040831359040151</v>
      </c>
    </row>
    <row r="39" spans="1:22">
      <c r="A39" s="7">
        <v>30</v>
      </c>
      <c r="B39" s="9">
        <f t="shared" ca="1" si="9"/>
        <v>46281</v>
      </c>
      <c r="C39" s="8">
        <f t="shared" si="0"/>
        <v>892.85714285714289</v>
      </c>
      <c r="D39" s="8">
        <f t="shared" si="1"/>
        <v>200</v>
      </c>
      <c r="E39" s="8">
        <f t="shared" si="7"/>
        <v>2783.8293818762209</v>
      </c>
      <c r="F39" s="8">
        <f t="shared" si="8"/>
        <v>3876.6865247333635</v>
      </c>
      <c r="G39" s="8">
        <f t="shared" si="3"/>
        <v>348214.28571428522</v>
      </c>
      <c r="I39" s="8">
        <f t="shared" si="11"/>
        <v>3307.5</v>
      </c>
      <c r="K39" s="8">
        <f t="shared" si="5"/>
        <v>569.18652473336351</v>
      </c>
      <c r="M39" s="8">
        <f t="shared" si="6"/>
        <v>190752.69492644127</v>
      </c>
      <c r="O39" s="19">
        <f>IF(M39&gt;0,0,-K39/Calculadora!$B$17)</f>
        <v>0</v>
      </c>
      <c r="Q39" s="22">
        <f>IF(A39&gt;$C$7,,Q38*((1+Calculadora!$B$27)^(1/12)))</f>
        <v>562571.17636390449</v>
      </c>
      <c r="R39" s="22">
        <f>IF(A39&gt;$C$7,,IF(M39&gt;0,Q39-G39-M39,Q39-G39-Calculadora!$B$17))</f>
        <v>23604.195723178011</v>
      </c>
      <c r="S39" s="19">
        <f>IF(A39&gt;$C$7,,IF(K39&gt;0,R39/M39,R39/Calculadora!$B$17))</f>
        <v>0.12374239709840192</v>
      </c>
    </row>
    <row r="40" spans="1:22">
      <c r="A40" s="7">
        <v>31</v>
      </c>
      <c r="B40" s="9">
        <f t="shared" ca="1" si="9"/>
        <v>46311</v>
      </c>
      <c r="C40" s="8">
        <f t="shared" si="0"/>
        <v>892.85714285714289</v>
      </c>
      <c r="D40" s="8">
        <f t="shared" si="1"/>
        <v>200</v>
      </c>
      <c r="E40" s="8">
        <f t="shared" si="7"/>
        <v>2776.7096136361283</v>
      </c>
      <c r="F40" s="8">
        <f t="shared" si="8"/>
        <v>3869.566756493271</v>
      </c>
      <c r="G40" s="8">
        <f t="shared" si="3"/>
        <v>347321.42857142806</v>
      </c>
      <c r="I40" s="8">
        <f t="shared" si="11"/>
        <v>3307.5</v>
      </c>
      <c r="K40" s="8">
        <f t="shared" si="5"/>
        <v>562.06675649327099</v>
      </c>
      <c r="M40" s="8">
        <f t="shared" si="6"/>
        <v>191314.76168293454</v>
      </c>
      <c r="O40" s="19">
        <f>IF(M40&gt;0,0,-K40/Calculadora!$B$17)</f>
        <v>0</v>
      </c>
      <c r="Q40" s="22">
        <f>IF(A40&gt;$C$7,,Q39*((1+Calculadora!$B$27)^(1/12)))</f>
        <v>564863.16097352374</v>
      </c>
      <c r="R40" s="22">
        <f>IF(A40&gt;$C$7,,IF(M40&gt;0,Q40-G40-M40,Q40-G40-Calculadora!$B$17))</f>
        <v>26226.970719161152</v>
      </c>
      <c r="S40" s="19">
        <f>IF(A40&gt;$C$7,,IF(K40&gt;0,R40/M40,R40/Calculadora!$B$17))</f>
        <v>0.13708806622369812</v>
      </c>
    </row>
    <row r="41" spans="1:22">
      <c r="A41" s="7">
        <v>32</v>
      </c>
      <c r="B41" s="9">
        <f t="shared" ca="1" si="9"/>
        <v>46342</v>
      </c>
      <c r="C41" s="8">
        <f t="shared" si="0"/>
        <v>892.85714285714289</v>
      </c>
      <c r="D41" s="8">
        <f t="shared" si="1"/>
        <v>200</v>
      </c>
      <c r="E41" s="8">
        <f t="shared" si="7"/>
        <v>2769.5898453960353</v>
      </c>
      <c r="F41" s="8">
        <f t="shared" si="8"/>
        <v>3862.4469882531785</v>
      </c>
      <c r="G41" s="8">
        <f t="shared" si="3"/>
        <v>346428.5714285709</v>
      </c>
      <c r="I41" s="8">
        <f t="shared" si="11"/>
        <v>3307.5</v>
      </c>
      <c r="K41" s="8">
        <f t="shared" si="5"/>
        <v>554.94698825317846</v>
      </c>
      <c r="M41" s="8">
        <f t="shared" si="6"/>
        <v>191869.70867118772</v>
      </c>
      <c r="O41" s="19">
        <f>IF(M41&gt;0,0,-K41/Calculadora!$B$17)</f>
        <v>0</v>
      </c>
      <c r="Q41" s="22">
        <f>IF(A41&gt;$C$7,,Q40*((1+Calculadora!$B$27)^(1/12)))</f>
        <v>567164.48341215274</v>
      </c>
      <c r="R41" s="22">
        <f>IF(A41&gt;$C$7,,IF(M41&gt;0,Q41-G41-M41,Q41-G41-Calculadora!$B$17))</f>
        <v>28866.203312394122</v>
      </c>
      <c r="S41" s="19">
        <f>IF(A41&gt;$C$7,,IF(K41&gt;0,R41/M41,R41/Calculadora!$B$17))</f>
        <v>0.15044690228754612</v>
      </c>
    </row>
    <row r="42" spans="1:22">
      <c r="A42" s="7">
        <v>33</v>
      </c>
      <c r="B42" s="9">
        <f t="shared" ca="1" si="9"/>
        <v>46372</v>
      </c>
      <c r="C42" s="8">
        <f t="shared" si="0"/>
        <v>892.85714285714289</v>
      </c>
      <c r="D42" s="8">
        <f t="shared" si="1"/>
        <v>200</v>
      </c>
      <c r="E42" s="8">
        <f t="shared" si="7"/>
        <v>2762.4700771559428</v>
      </c>
      <c r="F42" s="8">
        <f t="shared" si="8"/>
        <v>3855.3272200130859</v>
      </c>
      <c r="G42" s="8">
        <f t="shared" si="3"/>
        <v>345535.71428571374</v>
      </c>
      <c r="I42" s="8">
        <f t="shared" si="11"/>
        <v>3307.5</v>
      </c>
      <c r="K42" s="8">
        <f t="shared" si="5"/>
        <v>547.82722001308593</v>
      </c>
      <c r="M42" s="8">
        <f t="shared" si="6"/>
        <v>192417.53589120079</v>
      </c>
      <c r="O42" s="19">
        <f>IF(M42&gt;0,0,-K42/Calculadora!$B$17)</f>
        <v>0</v>
      </c>
      <c r="Q42" s="22">
        <f>IF(A42&gt;$C$7,,Q41*((1+Calculadora!$B$27)^(1/12)))</f>
        <v>569475.18172326277</v>
      </c>
      <c r="R42" s="22">
        <f>IF(A42&gt;$C$7,,IF(M42&gt;0,Q42-G42-M42,Q42-G42-Calculadora!$B$17))</f>
        <v>31521.931546348234</v>
      </c>
      <c r="S42" s="19">
        <f>IF(A42&gt;$C$7,,IF(K42&gt;0,R42/M42,R42/Calculadora!$B$17))</f>
        <v>0.163820471977002</v>
      </c>
    </row>
    <row r="43" spans="1:22">
      <c r="A43" s="7">
        <v>34</v>
      </c>
      <c r="B43" s="9">
        <f t="shared" ca="1" si="9"/>
        <v>46403</v>
      </c>
      <c r="C43" s="8">
        <f t="shared" si="0"/>
        <v>892.85714285714289</v>
      </c>
      <c r="D43" s="8">
        <f t="shared" si="1"/>
        <v>200</v>
      </c>
      <c r="E43" s="8">
        <f t="shared" si="7"/>
        <v>2755.3503089158498</v>
      </c>
      <c r="F43" s="8">
        <f t="shared" si="8"/>
        <v>3848.2074517729925</v>
      </c>
      <c r="G43" s="8">
        <f t="shared" si="3"/>
        <v>344642.85714285658</v>
      </c>
      <c r="I43" s="8">
        <f t="shared" si="11"/>
        <v>3307.5</v>
      </c>
      <c r="K43" s="8">
        <f t="shared" si="5"/>
        <v>540.7074517729925</v>
      </c>
      <c r="M43" s="8">
        <f t="shared" si="6"/>
        <v>192958.24334297379</v>
      </c>
      <c r="O43" s="19">
        <f>IF(M43&gt;0,0,-K43/Calculadora!$B$17)</f>
        <v>0</v>
      </c>
      <c r="Q43" s="22">
        <f>IF(A43&gt;$C$7,,Q42*((1+Calculadora!$B$27)^(1/12)))</f>
        <v>571795.29410531896</v>
      </c>
      <c r="R43" s="22">
        <f>IF(A43&gt;$C$7,,IF(M43&gt;0,Q43-G43-M43,Q43-G43-Calculadora!$B$17))</f>
        <v>34194.193619488593</v>
      </c>
      <c r="S43" s="19">
        <f>IF(A43&gt;$C$7,,IF(K43&gt;0,R43/M43,R43/Calculadora!$B$17))</f>
        <v>0.17721032813669482</v>
      </c>
    </row>
    <row r="44" spans="1:22">
      <c r="A44" s="7">
        <v>35</v>
      </c>
      <c r="B44" s="9">
        <f t="shared" ca="1" si="9"/>
        <v>46434</v>
      </c>
      <c r="C44" s="8">
        <f t="shared" si="0"/>
        <v>892.85714285714289</v>
      </c>
      <c r="D44" s="8">
        <f t="shared" si="1"/>
        <v>200</v>
      </c>
      <c r="E44" s="8">
        <f t="shared" si="7"/>
        <v>2748.2305406757573</v>
      </c>
      <c r="F44" s="8">
        <f t="shared" si="8"/>
        <v>3841.0876835329</v>
      </c>
      <c r="G44" s="8">
        <f t="shared" si="3"/>
        <v>343749.99999999942</v>
      </c>
      <c r="I44" s="8">
        <f t="shared" si="11"/>
        <v>3307.5</v>
      </c>
      <c r="K44" s="8">
        <f t="shared" si="5"/>
        <v>533.58768353289997</v>
      </c>
      <c r="M44" s="8">
        <f t="shared" si="6"/>
        <v>193491.8310265067</v>
      </c>
      <c r="O44" s="19">
        <f>IF(M44&gt;0,0,-K44/Calculadora!$B$17)</f>
        <v>0</v>
      </c>
      <c r="Q44" s="22">
        <f>IF(A44&gt;$C$7,,Q43*((1+Calculadora!$B$27)^(1/12)))</f>
        <v>574124.85891241161</v>
      </c>
      <c r="R44" s="22">
        <f>IF(A44&gt;$C$7,,IF(M44&gt;0,Q44-G44-M44,Q44-G44-Calculadora!$B$17))</f>
        <v>36883.027885905496</v>
      </c>
      <c r="S44" s="19">
        <f>IF(A44&gt;$C$7,,IF(K44&gt;0,R44/M44,R44/Calculadora!$B$17))</f>
        <v>0.19061801053943639</v>
      </c>
    </row>
    <row r="45" spans="1:22">
      <c r="A45" s="7">
        <v>36</v>
      </c>
      <c r="B45" s="9">
        <f t="shared" ca="1" si="9"/>
        <v>46462</v>
      </c>
      <c r="C45" s="8">
        <f t="shared" si="0"/>
        <v>892.85714285714289</v>
      </c>
      <c r="D45" s="8">
        <f t="shared" si="1"/>
        <v>200</v>
      </c>
      <c r="E45" s="8">
        <f t="shared" si="7"/>
        <v>2741.1107724356643</v>
      </c>
      <c r="F45" s="8">
        <f t="shared" si="8"/>
        <v>3833.9679152928074</v>
      </c>
      <c r="G45" s="8">
        <f t="shared" si="3"/>
        <v>342857.14285714226</v>
      </c>
      <c r="I45" s="8">
        <f t="shared" si="11"/>
        <v>3307.5</v>
      </c>
      <c r="K45" s="8">
        <f t="shared" si="5"/>
        <v>526.46791529280745</v>
      </c>
      <c r="M45" s="8">
        <f t="shared" si="6"/>
        <v>194018.2989417995</v>
      </c>
      <c r="O45" s="19">
        <f>IF(M45&gt;0,0,-K45/Calculadora!$B$17)</f>
        <v>0</v>
      </c>
      <c r="Q45" s="22">
        <f>IF(A45&gt;$C$7,,Q44*((1+Calculadora!$B$27)^(1/12)))</f>
        <v>576463.91465489042</v>
      </c>
      <c r="R45" s="22">
        <f>IF(A45&gt;$C$7,,IF(M45&gt;0,Q45-G45-M45,Q45-G45-Calculadora!$B$17))</f>
        <v>39588.472855948668</v>
      </c>
      <c r="S45" s="19">
        <f>IF(A45&gt;$C$7,,IF(K45&gt;0,R45/M45,R45/Calculadora!$B$17))</f>
        <v>0.20404504663667933</v>
      </c>
    </row>
    <row r="46" spans="1:22">
      <c r="A46" s="7">
        <v>37</v>
      </c>
      <c r="B46" s="9">
        <f t="shared" ca="1" si="9"/>
        <v>46493</v>
      </c>
      <c r="C46" s="8">
        <f t="shared" si="0"/>
        <v>892.85714285714289</v>
      </c>
      <c r="D46" s="8">
        <f t="shared" si="1"/>
        <v>200</v>
      </c>
      <c r="E46" s="8">
        <f t="shared" si="7"/>
        <v>2733.9910041955713</v>
      </c>
      <c r="F46" s="8">
        <f t="shared" si="8"/>
        <v>3826.848147052714</v>
      </c>
      <c r="G46" s="8">
        <f t="shared" si="3"/>
        <v>341964.2857142851</v>
      </c>
      <c r="I46" s="8">
        <f>IF(A46&gt;$C$7,,I45*(Calculadora!$B$12+1))</f>
        <v>3472.875</v>
      </c>
      <c r="K46" s="8">
        <f t="shared" si="5"/>
        <v>353.97314705271401</v>
      </c>
      <c r="M46" s="8">
        <f t="shared" si="6"/>
        <v>194372.27208885222</v>
      </c>
      <c r="O46" s="19">
        <f>IF(M46&gt;0,0,-K46/Calculadora!$B$17)</f>
        <v>0</v>
      </c>
      <c r="Q46" s="22">
        <f>IF(A46&gt;$C$7,,Q45*((1+Calculadora!$B$27)^(1/12)))</f>
        <v>578812.50000000093</v>
      </c>
      <c r="R46" s="22">
        <f>IF(A46&gt;$C$7,,IF(M46&gt;0,Q46-G46-M46,Q46-G46-Calculadora!$B$17))</f>
        <v>42475.942196863616</v>
      </c>
      <c r="S46" s="19">
        <f>IF(A46&gt;$C$7,,IF(K46&gt;0,R46/M46,R46/Calculadora!$B$17))</f>
        <v>0.21852881452888942</v>
      </c>
    </row>
    <row r="47" spans="1:22">
      <c r="A47" s="7">
        <v>38</v>
      </c>
      <c r="B47" s="9">
        <f t="shared" ca="1" si="9"/>
        <v>46523</v>
      </c>
      <c r="C47" s="8">
        <f t="shared" si="0"/>
        <v>892.85714285714289</v>
      </c>
      <c r="D47" s="8">
        <f t="shared" si="1"/>
        <v>200</v>
      </c>
      <c r="E47" s="8">
        <f t="shared" si="7"/>
        <v>2726.8712359554788</v>
      </c>
      <c r="F47" s="8">
        <f t="shared" si="8"/>
        <v>3819.7283788126215</v>
      </c>
      <c r="G47" s="8">
        <f t="shared" si="3"/>
        <v>341071.42857142794</v>
      </c>
      <c r="I47" s="8">
        <f>IF(A47&gt;$C$7,,I46)</f>
        <v>3472.875</v>
      </c>
      <c r="K47" s="8">
        <f t="shared" si="5"/>
        <v>346.85337881262149</v>
      </c>
      <c r="M47" s="8">
        <f t="shared" si="6"/>
        <v>194719.12546766482</v>
      </c>
      <c r="O47" s="19">
        <f>IF(M47&gt;0,0,-K47/Calculadora!$B$17)</f>
        <v>0</v>
      </c>
      <c r="Q47" s="22">
        <f>IF(A47&gt;$C$7,,Q46*((1+Calculadora!$B$27)^(1/12)))</f>
        <v>581170.65377252386</v>
      </c>
      <c r="R47" s="22">
        <f>IF(A47&gt;$C$7,,IF(M47&gt;0,Q47-G47-M47,Q47-G47-Calculadora!$B$17))</f>
        <v>45380.099733431096</v>
      </c>
      <c r="S47" s="19">
        <f>IF(A47&gt;$C$7,,IF(K47&gt;0,R47/M47,R47/Calculadora!$B$17))</f>
        <v>0.23305414722072046</v>
      </c>
    </row>
    <row r="48" spans="1:22">
      <c r="A48" s="7">
        <v>39</v>
      </c>
      <c r="B48" s="9">
        <f t="shared" ca="1" si="9"/>
        <v>46554</v>
      </c>
      <c r="C48" s="8">
        <f t="shared" si="0"/>
        <v>892.85714285714289</v>
      </c>
      <c r="D48" s="8">
        <f t="shared" si="1"/>
        <v>200</v>
      </c>
      <c r="E48" s="8">
        <f t="shared" si="7"/>
        <v>2719.7514677153858</v>
      </c>
      <c r="F48" s="8">
        <f t="shared" si="8"/>
        <v>3812.608610572529</v>
      </c>
      <c r="G48" s="8">
        <f t="shared" si="3"/>
        <v>340178.57142857078</v>
      </c>
      <c r="I48" s="8">
        <f t="shared" ref="I48:I57" si="12">IF(A48&gt;$C$7,,I47)</f>
        <v>3472.875</v>
      </c>
      <c r="K48" s="8">
        <f t="shared" si="5"/>
        <v>339.73361057252896</v>
      </c>
      <c r="M48" s="8">
        <f t="shared" si="6"/>
        <v>195058.85907823735</v>
      </c>
      <c r="O48" s="19">
        <f>IF(M48&gt;0,0,-K48/Calculadora!$B$17)</f>
        <v>0</v>
      </c>
      <c r="Q48" s="22">
        <f>IF(A48&gt;$C$7,,Q47*((1+Calculadora!$B$27)^(1/12)))</f>
        <v>583538.41495541693</v>
      </c>
      <c r="R48" s="22">
        <f>IF(A48&gt;$C$7,,IF(M48&gt;0,Q48-G48-M48,Q48-G48-Calculadora!$B$17))</f>
        <v>48300.984448608797</v>
      </c>
      <c r="S48" s="19">
        <f>IF(A48&gt;$C$7,,IF(K48&gt;0,R48/M48,R48/Calculadora!$B$17))</f>
        <v>0.24762261338376568</v>
      </c>
    </row>
    <row r="49" spans="1:19">
      <c r="A49" s="7">
        <v>40</v>
      </c>
      <c r="B49" s="9">
        <f t="shared" ca="1" si="9"/>
        <v>46584</v>
      </c>
      <c r="C49" s="8">
        <f t="shared" si="0"/>
        <v>892.85714285714289</v>
      </c>
      <c r="D49" s="8">
        <f t="shared" si="1"/>
        <v>200</v>
      </c>
      <c r="E49" s="8">
        <f t="shared" si="7"/>
        <v>2712.6316994752933</v>
      </c>
      <c r="F49" s="8">
        <f t="shared" si="8"/>
        <v>3805.4888423324364</v>
      </c>
      <c r="G49" s="8">
        <f t="shared" si="3"/>
        <v>339285.71428571362</v>
      </c>
      <c r="I49" s="8">
        <f t="shared" si="12"/>
        <v>3472.875</v>
      </c>
      <c r="K49" s="8">
        <f t="shared" si="5"/>
        <v>332.61384233243643</v>
      </c>
      <c r="M49" s="8">
        <f t="shared" si="6"/>
        <v>195391.47292056979</v>
      </c>
      <c r="O49" s="19">
        <f>IF(M49&gt;0,0,-K49/Calculadora!$B$17)</f>
        <v>0</v>
      </c>
      <c r="Q49" s="22">
        <f>IF(A49&gt;$C$7,,Q48*((1+Calculadora!$B$27)^(1/12)))</f>
        <v>585915.8226904592</v>
      </c>
      <c r="R49" s="22">
        <f>IF(A49&gt;$C$7,,IF(M49&gt;0,Q49-G49-M49,Q49-G49-Calculadora!$B$17))</f>
        <v>51238.635484175786</v>
      </c>
      <c r="S49" s="19">
        <f>IF(A49&gt;$C$7,,IF(K49&gt;0,R49/M49,R49/Calculadora!$B$17))</f>
        <v>0.2622357809084393</v>
      </c>
    </row>
    <row r="50" spans="1:19">
      <c r="A50" s="7">
        <v>41</v>
      </c>
      <c r="B50" s="9">
        <f t="shared" ca="1" si="9"/>
        <v>46615</v>
      </c>
      <c r="C50" s="8">
        <f t="shared" si="0"/>
        <v>892.85714285714289</v>
      </c>
      <c r="D50" s="8">
        <f t="shared" si="1"/>
        <v>200</v>
      </c>
      <c r="E50" s="8">
        <f t="shared" si="7"/>
        <v>2705.5119312352003</v>
      </c>
      <c r="F50" s="8">
        <f t="shared" si="8"/>
        <v>3798.369074092343</v>
      </c>
      <c r="G50" s="8">
        <f t="shared" si="3"/>
        <v>338392.85714285646</v>
      </c>
      <c r="I50" s="8">
        <f t="shared" si="12"/>
        <v>3472.875</v>
      </c>
      <c r="K50" s="8">
        <f t="shared" si="5"/>
        <v>325.494074092343</v>
      </c>
      <c r="M50" s="8">
        <f t="shared" si="6"/>
        <v>195716.96699466213</v>
      </c>
      <c r="O50" s="19">
        <f>IF(M50&gt;0,0,-K50/Calculadora!$B$17)</f>
        <v>0</v>
      </c>
      <c r="Q50" s="22">
        <f>IF(A50&gt;$C$7,,Q49*((1+Calculadora!$B$27)^(1/12)))</f>
        <v>588302.91627889825</v>
      </c>
      <c r="R50" s="22">
        <f>IF(A50&gt;$C$7,,IF(M50&gt;0,Q50-G50-M50,Q50-G50-Calculadora!$B$17))</f>
        <v>54193.09214137966</v>
      </c>
      <c r="S50" s="19">
        <f>IF(A50&gt;$C$7,,IF(K50&gt;0,R50/M50,R50/Calculadora!$B$17))</f>
        <v>0.27689521748442836</v>
      </c>
    </row>
    <row r="51" spans="1:19">
      <c r="A51" s="7">
        <v>42</v>
      </c>
      <c r="B51" s="9">
        <f t="shared" ca="1" si="9"/>
        <v>46646</v>
      </c>
      <c r="C51" s="8">
        <f t="shared" si="0"/>
        <v>892.85714285714289</v>
      </c>
      <c r="D51" s="8">
        <f t="shared" si="1"/>
        <v>200</v>
      </c>
      <c r="E51" s="8">
        <f t="shared" si="7"/>
        <v>2698.3921629951078</v>
      </c>
      <c r="F51" s="8">
        <f t="shared" si="8"/>
        <v>3791.2493058522505</v>
      </c>
      <c r="G51" s="8">
        <f t="shared" si="3"/>
        <v>337499.9999999993</v>
      </c>
      <c r="I51" s="8">
        <f t="shared" si="12"/>
        <v>3472.875</v>
      </c>
      <c r="K51" s="8">
        <f t="shared" si="5"/>
        <v>318.37430585225047</v>
      </c>
      <c r="M51" s="8">
        <f t="shared" si="6"/>
        <v>196035.34130051438</v>
      </c>
      <c r="O51" s="19">
        <f>IF(M51&gt;0,0,-K51/Calculadora!$B$17)</f>
        <v>0</v>
      </c>
      <c r="Q51" s="22">
        <f>IF(A51&gt;$C$7,,Q50*((1+Calculadora!$B$27)^(1/12)))</f>
        <v>590699.73518209974</v>
      </c>
      <c r="R51" s="22">
        <f>IF(A51&gt;$C$7,,IF(M51&gt;0,Q51-G51-M51,Q51-G51-Calculadora!$B$17))</f>
        <v>57164.39388158606</v>
      </c>
      <c r="S51" s="19">
        <f>IF(A51&gt;$C$7,,IF(K51&gt;0,R51/M51,R51/Calculadora!$B$17))</f>
        <v>0.29160249117507497</v>
      </c>
    </row>
    <row r="52" spans="1:19">
      <c r="A52" s="7">
        <v>43</v>
      </c>
      <c r="B52" s="9">
        <f t="shared" ca="1" si="9"/>
        <v>46676</v>
      </c>
      <c r="C52" s="8">
        <f t="shared" si="0"/>
        <v>892.85714285714289</v>
      </c>
      <c r="D52" s="8">
        <f t="shared" si="1"/>
        <v>200</v>
      </c>
      <c r="E52" s="8">
        <f t="shared" si="7"/>
        <v>2691.2723947550148</v>
      </c>
      <c r="F52" s="8">
        <f t="shared" si="8"/>
        <v>3784.1295376121579</v>
      </c>
      <c r="G52" s="8">
        <f t="shared" si="3"/>
        <v>336607.14285714214</v>
      </c>
      <c r="I52" s="8">
        <f t="shared" si="12"/>
        <v>3472.875</v>
      </c>
      <c r="K52" s="8">
        <f t="shared" si="5"/>
        <v>311.25453761215795</v>
      </c>
      <c r="M52" s="8">
        <f t="shared" si="6"/>
        <v>196346.59583812655</v>
      </c>
      <c r="O52" s="19">
        <f>IF(M52&gt;0,0,-K52/Calculadora!$B$17)</f>
        <v>0</v>
      </c>
      <c r="Q52" s="22">
        <f>IF(A52&gt;$C$7,,Q51*((1+Calculadora!$B$27)^(1/12)))</f>
        <v>593106.31902219995</v>
      </c>
      <c r="R52" s="22">
        <f>IF(A52&gt;$C$7,,IF(M52&gt;0,Q52-G52-M52,Q52-G52-Calculadora!$B$17))</f>
        <v>60152.58032693126</v>
      </c>
      <c r="S52" s="19">
        <f>IF(A52&gt;$C$7,,IF(K52&gt;0,R52/M52,R52/Calculadora!$B$17))</f>
        <v>0.30635917098620175</v>
      </c>
    </row>
    <row r="53" spans="1:19">
      <c r="A53" s="7">
        <v>44</v>
      </c>
      <c r="B53" s="9">
        <f t="shared" ca="1" si="9"/>
        <v>46707</v>
      </c>
      <c r="C53" s="8">
        <f t="shared" si="0"/>
        <v>892.85714285714289</v>
      </c>
      <c r="D53" s="8">
        <f t="shared" si="1"/>
        <v>200</v>
      </c>
      <c r="E53" s="8">
        <f t="shared" si="7"/>
        <v>2684.1526265149223</v>
      </c>
      <c r="F53" s="8">
        <f t="shared" si="8"/>
        <v>3777.0097693720654</v>
      </c>
      <c r="G53" s="8">
        <f t="shared" si="3"/>
        <v>335714.28571428498</v>
      </c>
      <c r="I53" s="8">
        <f t="shared" si="12"/>
        <v>3472.875</v>
      </c>
      <c r="K53" s="8">
        <f t="shared" si="5"/>
        <v>304.13476937206542</v>
      </c>
      <c r="M53" s="8">
        <f t="shared" si="6"/>
        <v>196650.73060749861</v>
      </c>
      <c r="O53" s="19">
        <f>IF(M53&gt;0,0,-K53/Calculadora!$B$17)</f>
        <v>0</v>
      </c>
      <c r="Q53" s="22">
        <f>IF(A53&gt;$C$7,,Q52*((1+Calculadora!$B$27)^(1/12)))</f>
        <v>595522.70758276037</v>
      </c>
      <c r="R53" s="22">
        <f>IF(A53&gt;$C$7,,IF(M53&gt;0,Q53-G53-M53,Q53-G53-Calculadora!$B$17))</f>
        <v>63157.691260976775</v>
      </c>
      <c r="S53" s="19">
        <f>IF(A53&gt;$C$7,,IF(K53&gt;0,R53/M53,R53/Calculadora!$B$17))</f>
        <v>0.32116682742987213</v>
      </c>
    </row>
    <row r="54" spans="1:19">
      <c r="A54" s="7">
        <v>45</v>
      </c>
      <c r="B54" s="9">
        <f t="shared" ca="1" si="9"/>
        <v>46737</v>
      </c>
      <c r="C54" s="8">
        <f t="shared" si="0"/>
        <v>892.85714285714289</v>
      </c>
      <c r="D54" s="8">
        <f t="shared" si="1"/>
        <v>200</v>
      </c>
      <c r="E54" s="8">
        <f t="shared" si="7"/>
        <v>2677.0328582748293</v>
      </c>
      <c r="F54" s="8">
        <f t="shared" si="8"/>
        <v>3769.890001131972</v>
      </c>
      <c r="G54" s="8">
        <f t="shared" si="3"/>
        <v>334821.42857142782</v>
      </c>
      <c r="I54" s="8">
        <f t="shared" si="12"/>
        <v>3472.875</v>
      </c>
      <c r="K54" s="8">
        <f t="shared" si="5"/>
        <v>297.01500113197199</v>
      </c>
      <c r="M54" s="8">
        <f t="shared" si="6"/>
        <v>196947.74560863059</v>
      </c>
      <c r="O54" s="19">
        <f>IF(M54&gt;0,0,-K54/Calculadora!$B$17)</f>
        <v>0</v>
      </c>
      <c r="Q54" s="22">
        <f>IF(A54&gt;$C$7,,Q53*((1+Calculadora!$B$27)^(1/12)))</f>
        <v>597948.94080942601</v>
      </c>
      <c r="R54" s="22">
        <f>IF(A54&gt;$C$7,,IF(M54&gt;0,Q54-G54-M54,Q54-G54-Calculadora!$B$17))</f>
        <v>66179.766629367601</v>
      </c>
      <c r="S54" s="19">
        <f>IF(A54&gt;$C$7,,IF(K54&gt;0,R54/M54,R54/Calculadora!$B$17))</f>
        <v>0.33602703308357895</v>
      </c>
    </row>
    <row r="55" spans="1:19">
      <c r="A55" s="7">
        <v>46</v>
      </c>
      <c r="B55" s="9">
        <f t="shared" ca="1" si="9"/>
        <v>46768</v>
      </c>
      <c r="C55" s="8">
        <f t="shared" si="0"/>
        <v>892.85714285714289</v>
      </c>
      <c r="D55" s="8">
        <f t="shared" si="1"/>
        <v>200</v>
      </c>
      <c r="E55" s="8">
        <f t="shared" si="7"/>
        <v>2669.9130900347363</v>
      </c>
      <c r="F55" s="8">
        <f t="shared" si="8"/>
        <v>3762.7702328918795</v>
      </c>
      <c r="G55" s="8">
        <f t="shared" si="3"/>
        <v>333928.57142857066</v>
      </c>
      <c r="I55" s="8">
        <f t="shared" si="12"/>
        <v>3472.875</v>
      </c>
      <c r="K55" s="8">
        <f t="shared" si="5"/>
        <v>289.89523289187946</v>
      </c>
      <c r="M55" s="8">
        <f t="shared" si="6"/>
        <v>197237.64084152246</v>
      </c>
      <c r="O55" s="19">
        <f>IF(M55&gt;0,0,-K55/Calculadora!$B$17)</f>
        <v>0</v>
      </c>
      <c r="Q55" s="22">
        <f>IF(A55&gt;$C$7,,Q54*((1+Calculadora!$B$27)^(1/12)))</f>
        <v>600385.05881058506</v>
      </c>
      <c r="R55" s="22">
        <f>IF(A55&gt;$C$7,,IF(M55&gt;0,Q55-G55-M55,Q55-G55-Calculadora!$B$17))</f>
        <v>69218.846540491941</v>
      </c>
      <c r="S55" s="19">
        <f>IF(A55&gt;$C$7,,IF(K55&gt;0,R55/M55,R55/Calculadora!$B$17))</f>
        <v>0.35094136314532509</v>
      </c>
    </row>
    <row r="56" spans="1:19">
      <c r="A56" s="7">
        <v>47</v>
      </c>
      <c r="B56" s="9">
        <f t="shared" ca="1" si="9"/>
        <v>46799</v>
      </c>
      <c r="C56" s="8">
        <f t="shared" si="0"/>
        <v>892.85714285714289</v>
      </c>
      <c r="D56" s="8">
        <f t="shared" si="1"/>
        <v>200</v>
      </c>
      <c r="E56" s="8">
        <f t="shared" si="7"/>
        <v>2662.7933217946438</v>
      </c>
      <c r="F56" s="8">
        <f t="shared" si="8"/>
        <v>3755.6504646517869</v>
      </c>
      <c r="G56" s="8">
        <f t="shared" si="3"/>
        <v>333035.7142857135</v>
      </c>
      <c r="I56" s="8">
        <f t="shared" si="12"/>
        <v>3472.875</v>
      </c>
      <c r="K56" s="8">
        <f t="shared" si="5"/>
        <v>282.77546465178693</v>
      </c>
      <c r="M56" s="8">
        <f t="shared" si="6"/>
        <v>197520.41630617424</v>
      </c>
      <c r="O56" s="19">
        <f>IF(M56&gt;0,0,-K56/Calculadora!$B$17)</f>
        <v>0</v>
      </c>
      <c r="Q56" s="22">
        <f>IF(A56&gt;$C$7,,Q55*((1+Calculadora!$B$27)^(1/12)))</f>
        <v>602831.1018580324</v>
      </c>
      <c r="R56" s="22">
        <f>IF(A56&gt;$C$7,,IF(M56&gt;0,Q56-G56-M56,Q56-G56-Calculadora!$B$17))</f>
        <v>72274.971266144654</v>
      </c>
      <c r="S56" s="19">
        <f>IF(A56&gt;$C$7,,IF(K56&gt;0,R56/M56,R56/Calculadora!$B$17))</f>
        <v>0.36591139598507127</v>
      </c>
    </row>
    <row r="57" spans="1:19">
      <c r="A57" s="7">
        <v>48</v>
      </c>
      <c r="B57" s="9">
        <f t="shared" ca="1" si="9"/>
        <v>46828</v>
      </c>
      <c r="C57" s="8">
        <f t="shared" si="0"/>
        <v>892.85714285714289</v>
      </c>
      <c r="D57" s="8">
        <f t="shared" si="1"/>
        <v>200</v>
      </c>
      <c r="E57" s="8">
        <f t="shared" si="7"/>
        <v>2655.6735535545508</v>
      </c>
      <c r="F57" s="8">
        <f t="shared" si="8"/>
        <v>3748.5306964116935</v>
      </c>
      <c r="G57" s="8">
        <f t="shared" si="3"/>
        <v>332142.85714285634</v>
      </c>
      <c r="I57" s="8">
        <f t="shared" si="12"/>
        <v>3472.875</v>
      </c>
      <c r="K57" s="8">
        <f t="shared" si="5"/>
        <v>275.6556964116935</v>
      </c>
      <c r="M57" s="8">
        <f t="shared" si="6"/>
        <v>197796.07200258595</v>
      </c>
      <c r="O57" s="19">
        <f>IF(M57&gt;0,0,-K57/Calculadora!$B$17)</f>
        <v>0</v>
      </c>
      <c r="Q57" s="22">
        <f>IF(A57&gt;$C$7,,Q56*((1+Calculadora!$B$27)^(1/12)))</f>
        <v>605287.11038763518</v>
      </c>
      <c r="R57" s="22">
        <f>IF(A57&gt;$C$7,,IF(M57&gt;0,Q57-G57-M57,Q57-G57-Calculadora!$B$17))</f>
        <v>75348.181242192892</v>
      </c>
      <c r="S57" s="19">
        <f>IF(A57&gt;$C$7,,IF(K57&gt;0,R57/M57,R57/Calculadora!$B$17))</f>
        <v>0.38093871369299892</v>
      </c>
    </row>
    <row r="58" spans="1:19">
      <c r="A58" s="7">
        <v>49</v>
      </c>
      <c r="B58" s="9">
        <f t="shared" ca="1" si="9"/>
        <v>46859</v>
      </c>
      <c r="C58" s="8">
        <f t="shared" si="0"/>
        <v>892.85714285714289</v>
      </c>
      <c r="D58" s="8">
        <f t="shared" si="1"/>
        <v>200</v>
      </c>
      <c r="E58" s="8">
        <f t="shared" si="7"/>
        <v>2648.5537853144583</v>
      </c>
      <c r="F58" s="8">
        <f t="shared" si="8"/>
        <v>3741.410928171601</v>
      </c>
      <c r="G58" s="8">
        <f t="shared" si="3"/>
        <v>331249.99999999919</v>
      </c>
      <c r="I58" s="8">
        <f>IF(A58&gt;$C$7,,I57*(Calculadora!$B$12+1))</f>
        <v>3646.5187500000002</v>
      </c>
      <c r="K58" s="8">
        <f t="shared" si="5"/>
        <v>94.89217817160079</v>
      </c>
      <c r="M58" s="8">
        <f t="shared" si="6"/>
        <v>197890.96418075755</v>
      </c>
      <c r="O58" s="19">
        <f>IF(M58&gt;0,0,-K58/Calculadora!$B$17)</f>
        <v>0</v>
      </c>
      <c r="Q58" s="22">
        <f>IF(A58&gt;$C$7,,Q57*((1+Calculadora!$B$27)^(1/12)))</f>
        <v>607753.12500000128</v>
      </c>
      <c r="R58" s="22">
        <f>IF(A58&gt;$C$7,,IF(M58&gt;0,Q58-G58-M58,Q58-G58-Calculadora!$B$17))</f>
        <v>78612.160819244542</v>
      </c>
      <c r="S58" s="19">
        <f>IF(A58&gt;$C$7,,IF(K58&gt;0,R58/M58,R58/Calculadora!$B$17))</f>
        <v>0.39724987517590055</v>
      </c>
    </row>
    <row r="59" spans="1:19">
      <c r="A59" s="7">
        <v>50</v>
      </c>
      <c r="B59" s="9">
        <f t="shared" ca="1" si="9"/>
        <v>46889</v>
      </c>
      <c r="C59" s="8">
        <f t="shared" si="0"/>
        <v>892.85714285714289</v>
      </c>
      <c r="D59" s="8">
        <f t="shared" si="1"/>
        <v>200</v>
      </c>
      <c r="E59" s="8">
        <f t="shared" si="7"/>
        <v>2641.4340170743653</v>
      </c>
      <c r="F59" s="8">
        <f t="shared" si="8"/>
        <v>3734.2911599315084</v>
      </c>
      <c r="G59" s="8">
        <f t="shared" si="3"/>
        <v>330357.14285714203</v>
      </c>
      <c r="I59" s="8">
        <f>IF(A59&gt;$C$7,,I58)</f>
        <v>3646.5187500000002</v>
      </c>
      <c r="K59" s="8">
        <f t="shared" si="5"/>
        <v>87.772409931508264</v>
      </c>
      <c r="M59" s="8">
        <f t="shared" si="6"/>
        <v>197978.73659068905</v>
      </c>
      <c r="O59" s="19">
        <f>IF(M59&gt;0,0,-K59/Calculadora!$B$17)</f>
        <v>0</v>
      </c>
      <c r="Q59" s="22">
        <f>IF(A59&gt;$C$7,,Q58*((1+Calculadora!$B$27)^(1/12)))</f>
        <v>610229.18646115041</v>
      </c>
      <c r="R59" s="22">
        <f>IF(A59&gt;$C$7,,IF(M59&gt;0,Q59-G59-M59,Q59-G59-Calculadora!$B$17))</f>
        <v>81893.30701331934</v>
      </c>
      <c r="S59" s="19">
        <f>IF(A59&gt;$C$7,,IF(K59&gt;0,R59/M59,R59/Calculadora!$B$17))</f>
        <v>0.41364698261828786</v>
      </c>
    </row>
    <row r="60" spans="1:19">
      <c r="A60" s="7">
        <v>51</v>
      </c>
      <c r="B60" s="9">
        <f t="shared" ca="1" si="9"/>
        <v>46920</v>
      </c>
      <c r="C60" s="8">
        <f t="shared" si="0"/>
        <v>892.85714285714289</v>
      </c>
      <c r="D60" s="8">
        <f t="shared" si="1"/>
        <v>200</v>
      </c>
      <c r="E60" s="8">
        <f t="shared" si="7"/>
        <v>2634.3142488342728</v>
      </c>
      <c r="F60" s="8">
        <f t="shared" si="8"/>
        <v>3727.1713916914159</v>
      </c>
      <c r="G60" s="8">
        <f t="shared" si="3"/>
        <v>329464.28571428487</v>
      </c>
      <c r="I60" s="8">
        <f t="shared" ref="I60:I69" si="13">IF(A60&gt;$C$7,,I59)</f>
        <v>3646.5187500000002</v>
      </c>
      <c r="K60" s="8">
        <f t="shared" si="5"/>
        <v>80.652641691415738</v>
      </c>
      <c r="M60" s="8">
        <f t="shared" si="6"/>
        <v>198059.38923238046</v>
      </c>
      <c r="O60" s="19">
        <f>IF(M60&gt;0,0,-K60/Calculadora!$B$17)</f>
        <v>0</v>
      </c>
      <c r="Q60" s="22">
        <f>IF(A60&gt;$C$7,,Q59*((1+Calculadora!$B$27)^(1/12)))</f>
        <v>612715.3357031882</v>
      </c>
      <c r="R60" s="22">
        <f>IF(A60&gt;$C$7,,IF(M60&gt;0,Q60-G60-M60,Q60-G60-Calculadora!$B$17))</f>
        <v>85191.660756522877</v>
      </c>
      <c r="S60" s="19">
        <f>IF(A60&gt;$C$7,,IF(K60&gt;0,R60/M60,R60/Calculadora!$B$17))</f>
        <v>0.43013189673410851</v>
      </c>
    </row>
    <row r="61" spans="1:19">
      <c r="A61" s="7">
        <v>52</v>
      </c>
      <c r="B61" s="9">
        <f t="shared" ca="1" si="9"/>
        <v>46950</v>
      </c>
      <c r="C61" s="8">
        <f t="shared" si="0"/>
        <v>892.85714285714289</v>
      </c>
      <c r="D61" s="8">
        <f t="shared" si="1"/>
        <v>200</v>
      </c>
      <c r="E61" s="8">
        <f t="shared" si="7"/>
        <v>2627.1944805941798</v>
      </c>
      <c r="F61" s="8">
        <f t="shared" si="8"/>
        <v>3720.0516234513225</v>
      </c>
      <c r="G61" s="8">
        <f t="shared" si="3"/>
        <v>328571.42857142771</v>
      </c>
      <c r="I61" s="8">
        <f t="shared" si="13"/>
        <v>3646.5187500000002</v>
      </c>
      <c r="K61" s="8">
        <f t="shared" si="5"/>
        <v>73.532873451322303</v>
      </c>
      <c r="M61" s="8">
        <f t="shared" si="6"/>
        <v>198132.92210583179</v>
      </c>
      <c r="O61" s="19">
        <f>IF(M61&gt;0,0,-K61/Calculadora!$B$17)</f>
        <v>0</v>
      </c>
      <c r="Q61" s="22">
        <f>IF(A61&gt;$C$7,,Q60*((1+Calculadora!$B$27)^(1/12)))</f>
        <v>615211.61382498266</v>
      </c>
      <c r="R61" s="22">
        <f>IF(A61&gt;$C$7,,IF(M61&gt;0,Q61-G61-M61,Q61-G61-Calculadora!$B$17))</f>
        <v>88507.263147723163</v>
      </c>
      <c r="S61" s="19">
        <f>IF(A61&gt;$C$7,,IF(K61&gt;0,R61/M61,R61/Calculadora!$B$17))</f>
        <v>0.4467064948471684</v>
      </c>
    </row>
    <row r="62" spans="1:19">
      <c r="A62" s="7">
        <v>53</v>
      </c>
      <c r="B62" s="9">
        <f t="shared" ca="1" si="9"/>
        <v>46981</v>
      </c>
      <c r="C62" s="8">
        <f t="shared" si="0"/>
        <v>892.85714285714289</v>
      </c>
      <c r="D62" s="8">
        <f t="shared" si="1"/>
        <v>200</v>
      </c>
      <c r="E62" s="8">
        <f t="shared" si="7"/>
        <v>2620.0747123540873</v>
      </c>
      <c r="F62" s="8">
        <f t="shared" si="8"/>
        <v>3712.93185521123</v>
      </c>
      <c r="G62" s="8">
        <f t="shared" si="3"/>
        <v>327678.57142857055</v>
      </c>
      <c r="I62" s="8">
        <f t="shared" si="13"/>
        <v>3646.5187500000002</v>
      </c>
      <c r="K62" s="8">
        <f t="shared" si="5"/>
        <v>66.413105211229777</v>
      </c>
      <c r="M62" s="8">
        <f t="shared" si="6"/>
        <v>198199.33521104301</v>
      </c>
      <c r="O62" s="19">
        <f>IF(M62&gt;0,0,-K62/Calculadora!$B$17)</f>
        <v>0</v>
      </c>
      <c r="Q62" s="22">
        <f>IF(A62&gt;$C$7,,Q61*((1+Calculadora!$B$27)^(1/12)))</f>
        <v>617718.0620928437</v>
      </c>
      <c r="R62" s="22">
        <f>IF(A62&gt;$C$7,,IF(M62&gt;0,Q62-G62-M62,Q62-G62-Calculadora!$B$17))</f>
        <v>91840.155453230138</v>
      </c>
      <c r="S62" s="19">
        <f>IF(A62&gt;$C$7,,IF(K62&gt;0,R62/M62,R62/Calculadora!$B$17))</f>
        <v>0.463372671535142</v>
      </c>
    </row>
    <row r="63" spans="1:19">
      <c r="A63" s="7">
        <v>54</v>
      </c>
      <c r="B63" s="9">
        <f t="shared" ca="1" si="9"/>
        <v>47012</v>
      </c>
      <c r="C63" s="8">
        <f t="shared" si="0"/>
        <v>892.85714285714289</v>
      </c>
      <c r="D63" s="8">
        <f t="shared" si="1"/>
        <v>200</v>
      </c>
      <c r="E63" s="8">
        <f t="shared" si="7"/>
        <v>2612.9549441139943</v>
      </c>
      <c r="F63" s="8">
        <f t="shared" si="8"/>
        <v>3705.8120869711374</v>
      </c>
      <c r="G63" s="8">
        <f t="shared" si="3"/>
        <v>326785.71428571339</v>
      </c>
      <c r="I63" s="8">
        <f t="shared" si="13"/>
        <v>3646.5187500000002</v>
      </c>
      <c r="K63" s="8">
        <f t="shared" si="5"/>
        <v>59.293336971137251</v>
      </c>
      <c r="M63" s="8">
        <f t="shared" si="6"/>
        <v>198258.62854801415</v>
      </c>
      <c r="O63" s="19">
        <f>IF(M63&gt;0,0,-K63/Calculadora!$B$17)</f>
        <v>0</v>
      </c>
      <c r="Q63" s="22">
        <f>IF(A63&gt;$C$7,,Q62*((1+Calculadora!$B$27)^(1/12)))</f>
        <v>620234.72194120532</v>
      </c>
      <c r="R63" s="22">
        <f>IF(A63&gt;$C$7,,IF(M63&gt;0,Q63-G63-M63,Q63-G63-Calculadora!$B$17))</f>
        <v>95190.379107477784</v>
      </c>
      <c r="S63" s="19">
        <f>IF(A63&gt;$C$7,,IF(K63&gt;0,R63/M63,R63/Calculadora!$B$17))</f>
        <v>0.48013233928138788</v>
      </c>
    </row>
    <row r="64" spans="1:19">
      <c r="A64" s="7">
        <v>55</v>
      </c>
      <c r="B64" s="9">
        <f t="shared" ca="1" si="9"/>
        <v>47042</v>
      </c>
      <c r="C64" s="8">
        <f t="shared" si="0"/>
        <v>892.85714285714289</v>
      </c>
      <c r="D64" s="8">
        <f t="shared" si="1"/>
        <v>200</v>
      </c>
      <c r="E64" s="8">
        <f t="shared" si="7"/>
        <v>2605.8351758739013</v>
      </c>
      <c r="F64" s="8">
        <f t="shared" si="8"/>
        <v>3698.692318731044</v>
      </c>
      <c r="G64" s="8">
        <f t="shared" si="3"/>
        <v>325892.85714285623</v>
      </c>
      <c r="I64" s="8">
        <f t="shared" si="13"/>
        <v>3646.5187500000002</v>
      </c>
      <c r="K64" s="8">
        <f t="shared" si="5"/>
        <v>52.173568731043815</v>
      </c>
      <c r="M64" s="8">
        <f t="shared" si="6"/>
        <v>198310.80211674521</v>
      </c>
      <c r="O64" s="19">
        <f>IF(M64&gt;0,0,-K64/Calculadora!$B$17)</f>
        <v>0</v>
      </c>
      <c r="Q64" s="22">
        <f>IF(A64&gt;$C$7,,Q63*((1+Calculadora!$B$27)^(1/12)))</f>
        <v>622761.63497331052</v>
      </c>
      <c r="R64" s="22">
        <f>IF(A64&gt;$C$7,,IF(M64&gt;0,Q64-G64-M64,Q64-G64-Calculadora!$B$17))</f>
        <v>98557.975713709078</v>
      </c>
      <c r="S64" s="19">
        <f>IF(A64&gt;$C$7,,IF(K64&gt;0,R64/M64,R64/Calculadora!$B$17))</f>
        <v>0.49698742913504113</v>
      </c>
    </row>
    <row r="65" spans="1:19">
      <c r="A65" s="7">
        <v>56</v>
      </c>
      <c r="B65" s="9">
        <f t="shared" ca="1" si="9"/>
        <v>47073</v>
      </c>
      <c r="C65" s="8">
        <f t="shared" si="0"/>
        <v>892.85714285714289</v>
      </c>
      <c r="D65" s="8">
        <f t="shared" si="1"/>
        <v>200</v>
      </c>
      <c r="E65" s="8">
        <f t="shared" si="7"/>
        <v>2598.7154076338088</v>
      </c>
      <c r="F65" s="8">
        <f t="shared" si="8"/>
        <v>3691.5725504909515</v>
      </c>
      <c r="G65" s="8">
        <f t="shared" si="3"/>
        <v>324999.99999999907</v>
      </c>
      <c r="I65" s="8">
        <f t="shared" si="13"/>
        <v>3646.5187500000002</v>
      </c>
      <c r="K65" s="8">
        <f t="shared" si="5"/>
        <v>45.053800490951289</v>
      </c>
      <c r="M65" s="8">
        <f t="shared" si="6"/>
        <v>198355.85591723616</v>
      </c>
      <c r="O65" s="19">
        <f>IF(M65&gt;0,0,-K65/Calculadora!$B$17)</f>
        <v>0</v>
      </c>
      <c r="Q65" s="22">
        <f>IF(A65&gt;$C$7,,Q64*((1+Calculadora!$B$27)^(1/12)))</f>
        <v>625298.842961899</v>
      </c>
      <c r="R65" s="22">
        <f>IF(A65&gt;$C$7,,IF(M65&gt;0,Q65-G65-M65,Q65-G65-Calculadora!$B$17))</f>
        <v>101942.98704466378</v>
      </c>
      <c r="S65" s="19">
        <f>IF(A65&gt;$C$7,,IF(K65&gt;0,R65/M65,R65/Calculadora!$B$17))</f>
        <v>0.5139398913798614</v>
      </c>
    </row>
    <row r="66" spans="1:19">
      <c r="A66" s="7">
        <v>57</v>
      </c>
      <c r="B66" s="9">
        <f t="shared" ca="1" si="9"/>
        <v>47103</v>
      </c>
      <c r="C66" s="8">
        <f t="shared" si="0"/>
        <v>892.85714285714289</v>
      </c>
      <c r="D66" s="8">
        <f t="shared" si="1"/>
        <v>200</v>
      </c>
      <c r="E66" s="8">
        <f t="shared" si="7"/>
        <v>2591.5956393937158</v>
      </c>
      <c r="F66" s="8">
        <f t="shared" si="8"/>
        <v>3684.4527822508589</v>
      </c>
      <c r="G66" s="8">
        <f t="shared" si="3"/>
        <v>324107.14285714191</v>
      </c>
      <c r="I66" s="8">
        <f t="shared" si="13"/>
        <v>3646.5187500000002</v>
      </c>
      <c r="K66" s="8">
        <f t="shared" si="5"/>
        <v>37.934032250858763</v>
      </c>
      <c r="M66" s="8">
        <f t="shared" si="6"/>
        <v>198393.78994948702</v>
      </c>
      <c r="O66" s="19">
        <f>IF(M66&gt;0,0,-K66/Calculadora!$B$17)</f>
        <v>0</v>
      </c>
      <c r="Q66" s="22">
        <f>IF(A66&gt;$C$7,,Q65*((1+Calculadora!$B$27)^(1/12)))</f>
        <v>627846.38784989784</v>
      </c>
      <c r="R66" s="22">
        <f>IF(A66&gt;$C$7,,IF(M66&gt;0,Q66-G66-M66,Q66-G66-Calculadora!$B$17))</f>
        <v>105345.45504326891</v>
      </c>
      <c r="S66" s="19">
        <f>IF(A66&gt;$C$7,,IF(K66&gt;0,R66/M66,R66/Calculadora!$B$17))</f>
        <v>0.53099169621232034</v>
      </c>
    </row>
    <row r="67" spans="1:19">
      <c r="A67" s="7">
        <v>58</v>
      </c>
      <c r="B67" s="9">
        <f t="shared" ca="1" si="9"/>
        <v>47134</v>
      </c>
      <c r="C67" s="8">
        <f t="shared" si="0"/>
        <v>892.85714285714289</v>
      </c>
      <c r="D67" s="8">
        <f t="shared" si="1"/>
        <v>200</v>
      </c>
      <c r="E67" s="8">
        <f t="shared" si="7"/>
        <v>2584.4758711536233</v>
      </c>
      <c r="F67" s="8">
        <f t="shared" si="8"/>
        <v>3677.3330140107664</v>
      </c>
      <c r="G67" s="8">
        <f t="shared" si="3"/>
        <v>323214.28571428475</v>
      </c>
      <c r="I67" s="8">
        <f t="shared" si="13"/>
        <v>3646.5187500000002</v>
      </c>
      <c r="K67" s="8">
        <f t="shared" si="5"/>
        <v>30.814264010766237</v>
      </c>
      <c r="M67" s="8">
        <f t="shared" si="6"/>
        <v>198424.60421349778</v>
      </c>
      <c r="O67" s="19">
        <f>IF(M67&gt;0,0,-K67/Calculadora!$B$17)</f>
        <v>0</v>
      </c>
      <c r="Q67" s="22">
        <f>IF(A67&gt;$C$7,,Q66*((1+Calculadora!$B$27)^(1/12)))</f>
        <v>630404.31175111479</v>
      </c>
      <c r="R67" s="22">
        <f>IF(A67&gt;$C$7,,IF(M67&gt;0,Q67-G67-M67,Q67-G67-Calculadora!$B$17))</f>
        <v>108765.42182333226</v>
      </c>
      <c r="S67" s="19">
        <f>IF(A67&gt;$C$7,,IF(K67&gt;0,R67/M67,R67/Calculadora!$B$17))</f>
        <v>0.54814483442942674</v>
      </c>
    </row>
    <row r="68" spans="1:19">
      <c r="A68" s="7">
        <v>59</v>
      </c>
      <c r="B68" s="9">
        <f t="shared" ca="1" si="9"/>
        <v>47165</v>
      </c>
      <c r="C68" s="8">
        <f t="shared" si="0"/>
        <v>892.85714285714289</v>
      </c>
      <c r="D68" s="8">
        <f t="shared" si="1"/>
        <v>200</v>
      </c>
      <c r="E68" s="8">
        <f t="shared" si="7"/>
        <v>2577.3561029135303</v>
      </c>
      <c r="F68" s="8">
        <f t="shared" si="8"/>
        <v>3670.213245770673</v>
      </c>
      <c r="G68" s="8">
        <f t="shared" si="3"/>
        <v>322321.42857142759</v>
      </c>
      <c r="I68" s="8">
        <f t="shared" si="13"/>
        <v>3646.5187500000002</v>
      </c>
      <c r="K68" s="8">
        <f t="shared" si="5"/>
        <v>23.694495770672802</v>
      </c>
      <c r="M68" s="8">
        <f t="shared" si="6"/>
        <v>198448.29870926845</v>
      </c>
      <c r="O68" s="19">
        <f>IF(M68&gt;0,0,-K68/Calculadora!$B$17)</f>
        <v>0</v>
      </c>
      <c r="Q68" s="22">
        <f>IF(A68&gt;$C$7,,Q67*((1+Calculadora!$B$27)^(1/12)))</f>
        <v>632972.65695093444</v>
      </c>
      <c r="R68" s="22">
        <f>IF(A68&gt;$C$7,,IF(M68&gt;0,Q68-G68-M68,Q68-G68-Calculadora!$B$17))</f>
        <v>112202.9296702384</v>
      </c>
      <c r="S68" s="19">
        <f>IF(A68&gt;$C$7,,IF(K68&gt;0,R68/M68,R68/Calculadora!$B$17))</f>
        <v>0.56540131812678529</v>
      </c>
    </row>
    <row r="69" spans="1:19">
      <c r="A69" s="7">
        <v>60</v>
      </c>
      <c r="B69" s="9">
        <f t="shared" ca="1" si="9"/>
        <v>47193</v>
      </c>
      <c r="C69" s="8">
        <f t="shared" si="0"/>
        <v>892.85714285714289</v>
      </c>
      <c r="D69" s="8">
        <f t="shared" si="1"/>
        <v>200</v>
      </c>
      <c r="E69" s="8">
        <f t="shared" si="7"/>
        <v>2570.2363346734378</v>
      </c>
      <c r="F69" s="8">
        <f t="shared" si="8"/>
        <v>3663.0934775305805</v>
      </c>
      <c r="G69" s="8">
        <f t="shared" si="3"/>
        <v>321428.57142857043</v>
      </c>
      <c r="I69" s="8">
        <f t="shared" si="13"/>
        <v>3646.5187500000002</v>
      </c>
      <c r="K69" s="8">
        <f t="shared" si="5"/>
        <v>16.574727530580276</v>
      </c>
      <c r="M69" s="8">
        <f t="shared" si="6"/>
        <v>198464.87343679904</v>
      </c>
      <c r="O69" s="19">
        <f>IF(M69&gt;0,0,-K69/Calculadora!$B$17)</f>
        <v>0</v>
      </c>
      <c r="Q69" s="22">
        <f>IF(A69&gt;$C$7,,Q68*((1+Calculadora!$B$27)^(1/12)))</f>
        <v>635551.46590701735</v>
      </c>
      <c r="R69" s="22">
        <f>IF(A69&gt;$C$7,,IF(M69&gt;0,Q69-G69-M69,Q69-G69-Calculadora!$B$17))</f>
        <v>115658.02104164788</v>
      </c>
      <c r="S69" s="19">
        <f>IF(A69&gt;$C$7,,IF(K69&gt;0,R69/M69,R69/Calculadora!$B$17))</f>
        <v>0.58276318140740946</v>
      </c>
    </row>
    <row r="70" spans="1:19">
      <c r="A70" s="7">
        <v>61</v>
      </c>
      <c r="B70" s="9">
        <f t="shared" ca="1" si="9"/>
        <v>47224</v>
      </c>
      <c r="C70" s="8">
        <f t="shared" si="0"/>
        <v>892.85714285714289</v>
      </c>
      <c r="D70" s="8">
        <f t="shared" si="1"/>
        <v>200</v>
      </c>
      <c r="E70" s="8">
        <f t="shared" si="7"/>
        <v>2563.1165664333448</v>
      </c>
      <c r="F70" s="8">
        <f t="shared" si="8"/>
        <v>3655.9737092904879</v>
      </c>
      <c r="G70" s="8">
        <f t="shared" si="3"/>
        <v>320535.71428571327</v>
      </c>
      <c r="I70" s="8">
        <f>IF(A70&gt;$C$7,,I69*(Calculadora!$B$12+1))</f>
        <v>3828.8446875000004</v>
      </c>
      <c r="K70" s="8">
        <f t="shared" si="5"/>
        <v>-172.87097820951249</v>
      </c>
      <c r="M70" s="8">
        <f t="shared" si="6"/>
        <v>0</v>
      </c>
      <c r="O70" s="19">
        <f>IF(M70&gt;0,0,-K70/Calculadora!$B$17)</f>
        <v>8.7104067947098502E-4</v>
      </c>
      <c r="Q70" s="22">
        <f>IF(A70&gt;$C$7,,Q69*((1+Calculadora!$B$27)^(1/12)))</f>
        <v>638140.78125000175</v>
      </c>
      <c r="R70" s="22">
        <f>IF(A70&gt;$C$7,,IF(M70&gt;0,Q70-G70-M70,Q70-G70-Calculadora!$B$17))</f>
        <v>119140.19352748943</v>
      </c>
      <c r="S70" s="19">
        <f>IF(A70&gt;$C$7,,IF(K70&gt;0,R70/M70,R70/Calculadora!$B$17))</f>
        <v>0.60030871692480903</v>
      </c>
    </row>
    <row r="71" spans="1:19">
      <c r="A71" s="7">
        <v>62</v>
      </c>
      <c r="B71" s="9">
        <f t="shared" ca="1" si="9"/>
        <v>47254</v>
      </c>
      <c r="C71" s="8">
        <f t="shared" si="0"/>
        <v>892.85714285714289</v>
      </c>
      <c r="D71" s="8">
        <f t="shared" si="1"/>
        <v>200</v>
      </c>
      <c r="E71" s="8">
        <f t="shared" si="7"/>
        <v>2555.9967981932523</v>
      </c>
      <c r="F71" s="8">
        <f t="shared" si="8"/>
        <v>3648.8539410503954</v>
      </c>
      <c r="G71" s="8">
        <f t="shared" si="3"/>
        <v>319642.85714285611</v>
      </c>
      <c r="I71" s="8">
        <f>IF(A71&gt;$C$7,,I70)</f>
        <v>3828.8446875000004</v>
      </c>
      <c r="K71" s="8">
        <f t="shared" si="5"/>
        <v>-179.99074644960501</v>
      </c>
      <c r="M71" s="8">
        <f t="shared" si="6"/>
        <v>0</v>
      </c>
      <c r="O71" s="19">
        <f>IF(M71&gt;0,0,-K71/Calculadora!$B$17)</f>
        <v>9.0691487784574085E-4</v>
      </c>
      <c r="Q71" s="22">
        <f>IF(A71&gt;$C$7,,Q70*((1+Calculadora!$B$27)^(1/12)))</f>
        <v>640740.64578420832</v>
      </c>
      <c r="R71" s="22">
        <f>IF(A71&gt;$C$7,,IF(M71&gt;0,Q71-G71-M71,Q71-G71-Calculadora!$B$17))</f>
        <v>122632.91520455317</v>
      </c>
      <c r="S71" s="19">
        <f>IF(A71&gt;$C$7,,IF(K71&gt;0,R71/M71,R71/Calculadora!$B$17))</f>
        <v>0.61790740638849373</v>
      </c>
    </row>
    <row r="72" spans="1:19">
      <c r="A72" s="7">
        <v>63</v>
      </c>
      <c r="B72" s="9">
        <f t="shared" ca="1" si="9"/>
        <v>47285</v>
      </c>
      <c r="C72" s="8">
        <f t="shared" si="0"/>
        <v>892.85714285714289</v>
      </c>
      <c r="D72" s="8">
        <f t="shared" si="1"/>
        <v>200</v>
      </c>
      <c r="E72" s="8">
        <f t="shared" si="7"/>
        <v>2548.8770299531593</v>
      </c>
      <c r="F72" s="8">
        <f t="shared" si="8"/>
        <v>3641.734172810302</v>
      </c>
      <c r="G72" s="8">
        <f t="shared" si="3"/>
        <v>318749.99999999895</v>
      </c>
      <c r="I72" s="8">
        <f t="shared" ref="I72:I81" si="14">IF(A72&gt;$C$7,,I71)</f>
        <v>3828.8446875000004</v>
      </c>
      <c r="K72" s="8">
        <f t="shared" si="5"/>
        <v>-187.11051468969845</v>
      </c>
      <c r="M72" s="8">
        <f t="shared" si="6"/>
        <v>0</v>
      </c>
      <c r="O72" s="19">
        <f>IF(M72&gt;0,0,-K72/Calculadora!$B$17)</f>
        <v>9.4278907622050113E-4</v>
      </c>
      <c r="Q72" s="22">
        <f>IF(A72&gt;$C$7,,Q71*((1+Calculadora!$B$27)^(1/12)))</f>
        <v>643351.10248834791</v>
      </c>
      <c r="R72" s="22">
        <f>IF(A72&gt;$C$7,,IF(M72&gt;0,Q72-G72-M72,Q72-G72-Calculadora!$B$17))</f>
        <v>126136.22905154992</v>
      </c>
      <c r="S72" s="19">
        <f>IF(A72&gt;$C$7,,IF(K72&gt;0,R72/M72,R72/Calculadora!$B$17))</f>
        <v>0.63555946635422056</v>
      </c>
    </row>
    <row r="73" spans="1:19">
      <c r="A73" s="7">
        <v>64</v>
      </c>
      <c r="B73" s="9">
        <f t="shared" ca="1" si="9"/>
        <v>47315</v>
      </c>
      <c r="C73" s="8">
        <f t="shared" si="0"/>
        <v>892.85714285714289</v>
      </c>
      <c r="D73" s="8">
        <f t="shared" si="1"/>
        <v>200</v>
      </c>
      <c r="E73" s="8">
        <f t="shared" si="7"/>
        <v>2541.7572617130663</v>
      </c>
      <c r="F73" s="8">
        <f t="shared" si="8"/>
        <v>3634.6144045702094</v>
      </c>
      <c r="G73" s="8">
        <f t="shared" si="3"/>
        <v>317857.14285714179</v>
      </c>
      <c r="I73" s="8">
        <f t="shared" si="14"/>
        <v>3828.8446875000004</v>
      </c>
      <c r="K73" s="8">
        <f t="shared" si="5"/>
        <v>-194.23028292979097</v>
      </c>
      <c r="M73" s="8">
        <f t="shared" si="6"/>
        <v>0</v>
      </c>
      <c r="O73" s="19">
        <f>IF(M73&gt;0,0,-K73/Calculadora!$B$17)</f>
        <v>9.7866327459525696E-4</v>
      </c>
      <c r="Q73" s="22">
        <f>IF(A73&gt;$C$7,,Q72*((1+Calculadora!$B$27)^(1/12)))</f>
        <v>645972.19451623212</v>
      </c>
      <c r="R73" s="22">
        <f>IF(A73&gt;$C$7,,IF(M73&gt;0,Q73-G73-M73,Q73-G73-Calculadora!$B$17))</f>
        <v>129650.17822229129</v>
      </c>
      <c r="S73" s="19">
        <f>IF(A73&gt;$C$7,,IF(K73&gt;0,R73/M73,R73/Calculadora!$B$17))</f>
        <v>0.65326511426002176</v>
      </c>
    </row>
    <row r="74" spans="1:19">
      <c r="A74" s="7">
        <v>65</v>
      </c>
      <c r="B74" s="9">
        <f t="shared" ca="1" si="9"/>
        <v>47346</v>
      </c>
      <c r="C74" s="8">
        <f t="shared" si="0"/>
        <v>892.85714285714289</v>
      </c>
      <c r="D74" s="8">
        <f t="shared" si="1"/>
        <v>200</v>
      </c>
      <c r="E74" s="8">
        <f t="shared" si="7"/>
        <v>2534.6374934729738</v>
      </c>
      <c r="F74" s="8">
        <f t="shared" si="8"/>
        <v>3627.4946363301169</v>
      </c>
      <c r="G74" s="8">
        <f t="shared" si="3"/>
        <v>316964.28571428463</v>
      </c>
      <c r="I74" s="8">
        <f t="shared" si="14"/>
        <v>3828.8446875000004</v>
      </c>
      <c r="K74" s="8">
        <f t="shared" si="5"/>
        <v>-201.3500511698835</v>
      </c>
      <c r="M74" s="8">
        <f t="shared" si="6"/>
        <v>0</v>
      </c>
      <c r="O74" s="19">
        <f>IF(M74&gt;0,0,-K74/Calculadora!$B$17)</f>
        <v>1.0145374729700128E-3</v>
      </c>
      <c r="Q74" s="22">
        <f>IF(A74&gt;$C$7,,Q73*((1+Calculadora!$B$27)^(1/12)))</f>
        <v>648603.96519748622</v>
      </c>
      <c r="R74" s="22">
        <f>IF(A74&gt;$C$7,,IF(M74&gt;0,Q74-G74-M74,Q74-G74-Calculadora!$B$17))</f>
        <v>133174.80604640255</v>
      </c>
      <c r="S74" s="19">
        <f>IF(A74&gt;$C$7,,IF(K74&gt;0,R74/M74,R74/Calculadora!$B$17))</f>
        <v>0.67102456842979796</v>
      </c>
    </row>
    <row r="75" spans="1:19">
      <c r="A75" s="7">
        <v>66</v>
      </c>
      <c r="B75" s="9">
        <f t="shared" ca="1" si="9"/>
        <v>47377</v>
      </c>
      <c r="C75" s="8">
        <f t="shared" ref="C75:C138" si="15">IF(A75&gt;$C$7,,$C$4/$C$7)</f>
        <v>892.85714285714289</v>
      </c>
      <c r="D75" s="8">
        <f t="shared" ref="D75:D138" si="16">IF(A75&gt;$C$7,,200)</f>
        <v>200</v>
      </c>
      <c r="E75" s="8">
        <f t="shared" si="7"/>
        <v>2527.5177252328808</v>
      </c>
      <c r="F75" s="8">
        <f t="shared" si="8"/>
        <v>3620.3748680900235</v>
      </c>
      <c r="G75" s="8">
        <f t="shared" si="3"/>
        <v>316071.42857142747</v>
      </c>
      <c r="I75" s="8">
        <f t="shared" si="14"/>
        <v>3828.8446875000004</v>
      </c>
      <c r="K75" s="8">
        <f t="shared" ref="K75:K138" si="17">F75-I75</f>
        <v>-208.46981940997694</v>
      </c>
      <c r="M75" s="8">
        <f t="shared" si="6"/>
        <v>0</v>
      </c>
      <c r="O75" s="19">
        <f>IF(M75&gt;0,0,-K75/Calculadora!$B$17)</f>
        <v>1.050411671344773E-3</v>
      </c>
      <c r="Q75" s="22">
        <f>IF(A75&gt;$C$7,,Q74*((1+Calculadora!$B$27)^(1/12)))</f>
        <v>651246.45803826593</v>
      </c>
      <c r="R75" s="22">
        <f>IF(A75&gt;$C$7,,IF(M75&gt;0,Q75-G75-M75,Q75-G75-Calculadora!$B$17))</f>
        <v>136710.15603003942</v>
      </c>
      <c r="S75" s="19">
        <f>IF(A75&gt;$C$7,,IF(K75&gt;0,R75/M75,R75/Calculadora!$B$17))</f>
        <v>0.68883804807692905</v>
      </c>
    </row>
    <row r="76" spans="1:19">
      <c r="A76" s="7">
        <v>67</v>
      </c>
      <c r="B76" s="9">
        <f t="shared" ca="1" si="9"/>
        <v>47407</v>
      </c>
      <c r="C76" s="8">
        <f t="shared" si="15"/>
        <v>892.85714285714289</v>
      </c>
      <c r="D76" s="8">
        <f t="shared" si="16"/>
        <v>200</v>
      </c>
      <c r="E76" s="8">
        <f t="shared" si="7"/>
        <v>2520.3979569927883</v>
      </c>
      <c r="F76" s="8">
        <f t="shared" si="8"/>
        <v>3613.255099849931</v>
      </c>
      <c r="G76" s="8">
        <f t="shared" ref="G76:G139" si="18">G75-C76</f>
        <v>315178.57142857031</v>
      </c>
      <c r="I76" s="8">
        <f t="shared" si="14"/>
        <v>3828.8446875000004</v>
      </c>
      <c r="K76" s="8">
        <f t="shared" si="17"/>
        <v>-215.58958765006946</v>
      </c>
      <c r="M76" s="8">
        <f t="shared" ref="M76:M139" si="19">IF(K76&gt;0,M75+K76,0)</f>
        <v>0</v>
      </c>
      <c r="O76" s="19">
        <f>IF(M76&gt;0,0,-K76/Calculadora!$B$17)</f>
        <v>1.0862858697195288E-3</v>
      </c>
      <c r="Q76" s="22">
        <f>IF(A76&gt;$C$7,,Q75*((1+Calculadora!$B$27)^(1/12)))</f>
        <v>653899.71672197641</v>
      </c>
      <c r="R76" s="22">
        <f>IF(A76&gt;$C$7,,IF(M76&gt;0,Q76-G76-M76,Q76-G76-Calculadora!$B$17))</f>
        <v>140256.27185660705</v>
      </c>
      <c r="S76" s="19">
        <f>IF(A76&gt;$C$7,,IF(K76&gt;0,R76/M76,R76/Calculadora!$B$17))</f>
        <v>0.70670577330789741</v>
      </c>
    </row>
    <row r="77" spans="1:19">
      <c r="A77" s="7">
        <v>68</v>
      </c>
      <c r="B77" s="9">
        <f t="shared" ca="1" si="9"/>
        <v>47438</v>
      </c>
      <c r="C77" s="8">
        <f t="shared" si="15"/>
        <v>892.85714285714289</v>
      </c>
      <c r="D77" s="8">
        <f t="shared" si="16"/>
        <v>200</v>
      </c>
      <c r="E77" s="8">
        <f t="shared" ref="E77:E140" si="20">$C$6*G76</f>
        <v>2513.2781887526953</v>
      </c>
      <c r="F77" s="8">
        <f t="shared" ref="F77:F140" si="21">C77+D77+E77</f>
        <v>3606.1353316098384</v>
      </c>
      <c r="G77" s="8">
        <f t="shared" si="18"/>
        <v>314285.71428571315</v>
      </c>
      <c r="I77" s="8">
        <f t="shared" si="14"/>
        <v>3828.8446875000004</v>
      </c>
      <c r="K77" s="8">
        <f t="shared" si="17"/>
        <v>-222.70935589016199</v>
      </c>
      <c r="M77" s="8">
        <f t="shared" si="19"/>
        <v>0</v>
      </c>
      <c r="O77" s="19">
        <f>IF(M77&gt;0,0,-K77/Calculadora!$B$17)</f>
        <v>1.1221600680942846E-3</v>
      </c>
      <c r="Q77" s="22">
        <f>IF(A77&gt;$C$7,,Q76*((1+Calculadora!$B$27)^(1/12)))</f>
        <v>656563.78510999435</v>
      </c>
      <c r="R77" s="22">
        <f>IF(A77&gt;$C$7,,IF(M77&gt;0,Q77-G77-M77,Q77-G77-Calculadora!$B$17))</f>
        <v>143813.19738748216</v>
      </c>
      <c r="S77" s="19">
        <f>IF(A77&gt;$C$7,,IF(K77&gt;0,R77/M77,R77/Calculadora!$B$17))</f>
        <v>0.72462796512592609</v>
      </c>
    </row>
    <row r="78" spans="1:19">
      <c r="A78" s="7">
        <v>69</v>
      </c>
      <c r="B78" s="9">
        <f t="shared" ca="1" si="9"/>
        <v>47468</v>
      </c>
      <c r="C78" s="8">
        <f t="shared" si="15"/>
        <v>892.85714285714289</v>
      </c>
      <c r="D78" s="8">
        <f t="shared" si="16"/>
        <v>200</v>
      </c>
      <c r="E78" s="8">
        <f t="shared" si="20"/>
        <v>2506.1584205126028</v>
      </c>
      <c r="F78" s="8">
        <f t="shared" si="21"/>
        <v>3599.0155633697459</v>
      </c>
      <c r="G78" s="8">
        <f t="shared" si="18"/>
        <v>313392.857142856</v>
      </c>
      <c r="I78" s="8">
        <f t="shared" si="14"/>
        <v>3828.8446875000004</v>
      </c>
      <c r="K78" s="8">
        <f t="shared" si="17"/>
        <v>-229.82912413025451</v>
      </c>
      <c r="M78" s="8">
        <f t="shared" si="19"/>
        <v>0</v>
      </c>
      <c r="O78" s="19">
        <f>IF(M78&gt;0,0,-K78/Calculadora!$B$17)</f>
        <v>1.1580342664690405E-3</v>
      </c>
      <c r="Q78" s="22">
        <f>IF(A78&gt;$C$7,,Q77*((1+Calculadora!$B$27)^(1/12)))</f>
        <v>659238.70724239317</v>
      </c>
      <c r="R78" s="22">
        <f>IF(A78&gt;$C$7,,IF(M78&gt;0,Q78-G78-M78,Q78-G78-Calculadora!$B$17))</f>
        <v>147380.97666273813</v>
      </c>
      <c r="S78" s="19">
        <f>IF(A78&gt;$C$7,,IF(K78&gt;0,R78/M78,R78/Calculadora!$B$17))</f>
        <v>0.7426048454346329</v>
      </c>
    </row>
    <row r="79" spans="1:19">
      <c r="A79" s="7">
        <v>70</v>
      </c>
      <c r="B79" s="9">
        <f t="shared" ref="B79:B142" ca="1" si="22">EDATE(B78,1)</f>
        <v>47499</v>
      </c>
      <c r="C79" s="8">
        <f t="shared" si="15"/>
        <v>892.85714285714289</v>
      </c>
      <c r="D79" s="8">
        <f t="shared" si="16"/>
        <v>200</v>
      </c>
      <c r="E79" s="8">
        <f t="shared" si="20"/>
        <v>2499.0386522725098</v>
      </c>
      <c r="F79" s="8">
        <f t="shared" si="21"/>
        <v>3591.8957951296525</v>
      </c>
      <c r="G79" s="8">
        <f t="shared" si="18"/>
        <v>312499.99999999884</v>
      </c>
      <c r="I79" s="8">
        <f t="shared" si="14"/>
        <v>3828.8446875000004</v>
      </c>
      <c r="K79" s="8">
        <f t="shared" si="17"/>
        <v>-236.94889237034795</v>
      </c>
      <c r="M79" s="8">
        <f t="shared" si="19"/>
        <v>0</v>
      </c>
      <c r="O79" s="19">
        <f>IF(M79&gt;0,0,-K79/Calculadora!$B$17)</f>
        <v>1.1939084648438006E-3</v>
      </c>
      <c r="Q79" s="22">
        <f>IF(A79&gt;$C$7,,Q78*((1+Calculadora!$B$27)^(1/12)))</f>
        <v>661924.52733867103</v>
      </c>
      <c r="R79" s="22">
        <f>IF(A79&gt;$C$7,,IF(M79&gt;0,Q79-G79-M79,Q79-G79-Calculadora!$B$17))</f>
        <v>150959.65390187316</v>
      </c>
      <c r="S79" s="19">
        <f>IF(A79&gt;$C$7,,IF(K79&gt;0,R79/M79,R79/Calculadora!$B$17))</f>
        <v>0.76063663704169859</v>
      </c>
    </row>
    <row r="80" spans="1:19">
      <c r="A80" s="7">
        <v>71</v>
      </c>
      <c r="B80" s="9">
        <f t="shared" ca="1" si="22"/>
        <v>47530</v>
      </c>
      <c r="C80" s="8">
        <f t="shared" si="15"/>
        <v>892.85714285714289</v>
      </c>
      <c r="D80" s="8">
        <f t="shared" si="16"/>
        <v>200</v>
      </c>
      <c r="E80" s="8">
        <f t="shared" si="20"/>
        <v>2491.9188840324173</v>
      </c>
      <c r="F80" s="8">
        <f t="shared" si="21"/>
        <v>3584.7760268895599</v>
      </c>
      <c r="G80" s="8">
        <f t="shared" si="18"/>
        <v>311607.14285714168</v>
      </c>
      <c r="I80" s="8">
        <f t="shared" si="14"/>
        <v>3828.8446875000004</v>
      </c>
      <c r="K80" s="8">
        <f t="shared" si="17"/>
        <v>-244.06866061044047</v>
      </c>
      <c r="M80" s="8">
        <f t="shared" si="19"/>
        <v>0</v>
      </c>
      <c r="O80" s="19">
        <f>IF(M80&gt;0,0,-K80/Calculadora!$B$17)</f>
        <v>1.2297826632185565E-3</v>
      </c>
      <c r="Q80" s="22">
        <f>IF(A80&gt;$C$7,,Q79*((1+Calculadora!$B$27)^(1/12)))</f>
        <v>664621.28979848174</v>
      </c>
      <c r="R80" s="22">
        <f>IF(A80&gt;$C$7,,IF(M80&gt;0,Q80-G80-M80,Q80-G80-Calculadora!$B$17))</f>
        <v>154549.27350454102</v>
      </c>
      <c r="S80" s="19">
        <f>IF(A80&gt;$C$7,,IF(K80&gt;0,R80/M80,R80/Calculadora!$B$17))</f>
        <v>0.77872356366254958</v>
      </c>
    </row>
    <row r="81" spans="1:19">
      <c r="A81" s="7">
        <v>72</v>
      </c>
      <c r="B81" s="9">
        <f t="shared" ca="1" si="22"/>
        <v>47558</v>
      </c>
      <c r="C81" s="8">
        <f t="shared" si="15"/>
        <v>892.85714285714289</v>
      </c>
      <c r="D81" s="8">
        <f t="shared" si="16"/>
        <v>200</v>
      </c>
      <c r="E81" s="8">
        <f t="shared" si="20"/>
        <v>2484.7991157923243</v>
      </c>
      <c r="F81" s="8">
        <f t="shared" si="21"/>
        <v>3577.6562586494674</v>
      </c>
      <c r="G81" s="8">
        <f t="shared" si="18"/>
        <v>310714.28571428452</v>
      </c>
      <c r="I81" s="8">
        <f t="shared" si="14"/>
        <v>3828.8446875000004</v>
      </c>
      <c r="K81" s="8">
        <f t="shared" si="17"/>
        <v>-251.188428850533</v>
      </c>
      <c r="M81" s="8">
        <f t="shared" si="19"/>
        <v>0</v>
      </c>
      <c r="O81" s="19">
        <f>IF(M81&gt;0,0,-K81/Calculadora!$B$17)</f>
        <v>1.2656568615933123E-3</v>
      </c>
      <c r="Q81" s="22">
        <f>IF(A81&gt;$C$7,,Q80*((1+Calculadora!$B$27)^(1/12)))</f>
        <v>667329.03920236882</v>
      </c>
      <c r="R81" s="22">
        <f>IF(A81&gt;$C$7,,IF(M81&gt;0,Q81-G81-M81,Q81-G81-Calculadora!$B$17))</f>
        <v>158149.88005128526</v>
      </c>
      <c r="S81" s="19">
        <f>IF(A81&gt;$C$7,,IF(K81&gt;0,R81/M81,R81/Calculadora!$B$17))</f>
        <v>0.79686584992405696</v>
      </c>
    </row>
    <row r="82" spans="1:19">
      <c r="A82" s="7">
        <v>73</v>
      </c>
      <c r="B82" s="9">
        <f t="shared" ca="1" si="22"/>
        <v>47589</v>
      </c>
      <c r="C82" s="8">
        <f t="shared" si="15"/>
        <v>892.85714285714289</v>
      </c>
      <c r="D82" s="8">
        <f t="shared" si="16"/>
        <v>200</v>
      </c>
      <c r="E82" s="8">
        <f t="shared" si="20"/>
        <v>2477.6793475522313</v>
      </c>
      <c r="F82" s="8">
        <f t="shared" si="21"/>
        <v>3570.536490409374</v>
      </c>
      <c r="G82" s="8">
        <f t="shared" si="18"/>
        <v>309821.42857142736</v>
      </c>
      <c r="I82" s="8">
        <f>IF(A82&gt;$C$7,,I81*(Calculadora!$B$12+1))</f>
        <v>4020.2869218750006</v>
      </c>
      <c r="K82" s="8">
        <f t="shared" si="17"/>
        <v>-449.75043146562666</v>
      </c>
      <c r="M82" s="8">
        <f t="shared" si="19"/>
        <v>0</v>
      </c>
      <c r="O82" s="19">
        <f>IF(M82&gt;0,0,-K82/Calculadora!$B$17)</f>
        <v>2.2661462639576332E-3</v>
      </c>
      <c r="Q82" s="22">
        <f>IF(A82&gt;$C$7,,Q81*((1+Calculadora!$B$27)^(1/12)))</f>
        <v>670047.82031250244</v>
      </c>
      <c r="R82" s="22">
        <f>IF(A82&gt;$C$7,,IF(M82&gt;0,Q82-G82-M82,Q82-G82-Calculadora!$B$17))</f>
        <v>161761.51830427605</v>
      </c>
      <c r="S82" s="19">
        <f>IF(A82&gt;$C$7,,IF(K82&gt;0,R82/M82,R82/Calculadora!$B$17))</f>
        <v>0.81506372136824934</v>
      </c>
    </row>
    <row r="83" spans="1:19">
      <c r="A83" s="7">
        <v>74</v>
      </c>
      <c r="B83" s="9">
        <f t="shared" ca="1" si="22"/>
        <v>47619</v>
      </c>
      <c r="C83" s="8">
        <f t="shared" si="15"/>
        <v>892.85714285714289</v>
      </c>
      <c r="D83" s="8">
        <f t="shared" si="16"/>
        <v>200</v>
      </c>
      <c r="E83" s="8">
        <f t="shared" si="20"/>
        <v>2470.5595793121388</v>
      </c>
      <c r="F83" s="8">
        <f t="shared" si="21"/>
        <v>3563.4167221692815</v>
      </c>
      <c r="G83" s="8">
        <f t="shared" si="18"/>
        <v>308928.5714285702</v>
      </c>
      <c r="I83" s="8">
        <f>IF(A83&gt;$C$7,,I82)</f>
        <v>4020.2869218750006</v>
      </c>
      <c r="K83" s="8">
        <f t="shared" si="17"/>
        <v>-456.87019970571919</v>
      </c>
      <c r="M83" s="8">
        <f t="shared" si="19"/>
        <v>0</v>
      </c>
      <c r="O83" s="19">
        <f>IF(M83&gt;0,0,-K83/Calculadora!$B$17)</f>
        <v>2.3020204623323891E-3</v>
      </c>
      <c r="Q83" s="22">
        <f>IF(A83&gt;$C$7,,Q82*((1+Calculadora!$B$27)^(1/12)))</f>
        <v>672777.67807341937</v>
      </c>
      <c r="R83" s="22">
        <f>IF(A83&gt;$C$7,,IF(M83&gt;0,Q83-G83-M83,Q83-G83-Calculadora!$B$17))</f>
        <v>165384.23320805014</v>
      </c>
      <c r="S83" s="19">
        <f>IF(A83&gt;$C$7,,IF(K83&gt;0,R83/M83,R83/Calculadora!$B$17))</f>
        <v>0.83331740445604141</v>
      </c>
    </row>
    <row r="84" spans="1:19">
      <c r="A84" s="7">
        <v>75</v>
      </c>
      <c r="B84" s="9">
        <f t="shared" ca="1" si="22"/>
        <v>47650</v>
      </c>
      <c r="C84" s="8">
        <f t="shared" si="15"/>
        <v>892.85714285714289</v>
      </c>
      <c r="D84" s="8">
        <f t="shared" si="16"/>
        <v>200</v>
      </c>
      <c r="E84" s="8">
        <f t="shared" si="20"/>
        <v>2463.4398110720458</v>
      </c>
      <c r="F84" s="8">
        <f t="shared" si="21"/>
        <v>3556.2969539291889</v>
      </c>
      <c r="G84" s="8">
        <f t="shared" si="18"/>
        <v>308035.71428571304</v>
      </c>
      <c r="I84" s="8">
        <f t="shared" ref="I84:I93" si="23">IF(A84&gt;$C$7,,I83)</f>
        <v>4020.2869218750006</v>
      </c>
      <c r="K84" s="8">
        <f t="shared" si="17"/>
        <v>-463.98996794581171</v>
      </c>
      <c r="M84" s="8">
        <f t="shared" si="19"/>
        <v>0</v>
      </c>
      <c r="O84" s="19">
        <f>IF(M84&gt;0,0,-K84/Calculadora!$B$17)</f>
        <v>2.3378946607071449E-3</v>
      </c>
      <c r="Q84" s="22">
        <f>IF(A84&gt;$C$7,,Q83*((1+Calculadora!$B$27)^(1/12)))</f>
        <v>675518.65761276602</v>
      </c>
      <c r="R84" s="22">
        <f>IF(A84&gt;$C$7,,IF(M84&gt;0,Q84-G84-M84,Q84-G84-Calculadora!$B$17))</f>
        <v>169018.06989025394</v>
      </c>
      <c r="S84" s="19">
        <f>IF(A84&gt;$C$7,,IF(K84&gt;0,R84/M84,R84/Calculadora!$B$17))</f>
        <v>0.85162712657097783</v>
      </c>
    </row>
    <row r="85" spans="1:19">
      <c r="A85" s="7">
        <v>76</v>
      </c>
      <c r="B85" s="9">
        <f t="shared" ca="1" si="22"/>
        <v>47680</v>
      </c>
      <c r="C85" s="8">
        <f t="shared" si="15"/>
        <v>892.85714285714289</v>
      </c>
      <c r="D85" s="8">
        <f t="shared" si="16"/>
        <v>200</v>
      </c>
      <c r="E85" s="8">
        <f t="shared" si="20"/>
        <v>2456.3200428319533</v>
      </c>
      <c r="F85" s="8">
        <f t="shared" si="21"/>
        <v>3549.1771856890964</v>
      </c>
      <c r="G85" s="8">
        <f t="shared" si="18"/>
        <v>307142.85714285588</v>
      </c>
      <c r="I85" s="8">
        <f t="shared" si="23"/>
        <v>4020.2869218750006</v>
      </c>
      <c r="K85" s="8">
        <f t="shared" si="17"/>
        <v>-471.10973618590424</v>
      </c>
      <c r="M85" s="8">
        <f t="shared" si="19"/>
        <v>0</v>
      </c>
      <c r="O85" s="19">
        <f>IF(M85&gt;0,0,-K85/Calculadora!$B$17)</f>
        <v>2.3737688590819003E-3</v>
      </c>
      <c r="Q85" s="22">
        <f>IF(A85&gt;$C$7,,Q84*((1+Calculadora!$B$27)^(1/12)))</f>
        <v>678270.80424204445</v>
      </c>
      <c r="R85" s="22">
        <f>IF(A85&gt;$C$7,,IF(M85&gt;0,Q85-G85-M85,Q85-G85-Calculadora!$B$17))</f>
        <v>172663.07366238954</v>
      </c>
      <c r="S85" s="19">
        <f>IF(A85&gt;$C$7,,IF(K85&gt;0,R85/M85,R85/Calculadora!$B$17))</f>
        <v>0.86999311602299201</v>
      </c>
    </row>
    <row r="86" spans="1:19">
      <c r="A86" s="7">
        <v>77</v>
      </c>
      <c r="B86" s="9">
        <f t="shared" ca="1" si="22"/>
        <v>47711</v>
      </c>
      <c r="C86" s="8">
        <f t="shared" si="15"/>
        <v>892.85714285714289</v>
      </c>
      <c r="D86" s="8">
        <f t="shared" si="16"/>
        <v>200</v>
      </c>
      <c r="E86" s="8">
        <f t="shared" si="20"/>
        <v>2449.2002745918603</v>
      </c>
      <c r="F86" s="8">
        <f t="shared" si="21"/>
        <v>3542.057417449003</v>
      </c>
      <c r="G86" s="8">
        <f t="shared" si="18"/>
        <v>306249.99999999872</v>
      </c>
      <c r="I86" s="8">
        <f t="shared" si="23"/>
        <v>4020.2869218750006</v>
      </c>
      <c r="K86" s="8">
        <f t="shared" si="17"/>
        <v>-478.22950442599767</v>
      </c>
      <c r="M86" s="8">
        <f t="shared" si="19"/>
        <v>0</v>
      </c>
      <c r="O86" s="19">
        <f>IF(M86&gt;0,0,-K86/Calculadora!$B$17)</f>
        <v>2.4096430574566609E-3</v>
      </c>
      <c r="Q86" s="22">
        <f>IF(A86&gt;$C$7,,Q85*((1+Calculadora!$B$27)^(1/12)))</f>
        <v>681034.16345736128</v>
      </c>
      <c r="R86" s="22">
        <f>IF(A86&gt;$C$7,,IF(M86&gt;0,Q86-G86-M86,Q86-G86-Calculadora!$B$17))</f>
        <v>176319.29002056352</v>
      </c>
      <c r="S86" s="19">
        <f>IF(A86&gt;$C$7,,IF(K86&gt;0,R86/M86,R86/Calculadora!$B$17))</f>
        <v>0.88841560205217995</v>
      </c>
    </row>
    <row r="87" spans="1:19">
      <c r="A87" s="7">
        <v>78</v>
      </c>
      <c r="B87" s="9">
        <f t="shared" ca="1" si="22"/>
        <v>47742</v>
      </c>
      <c r="C87" s="8">
        <f t="shared" si="15"/>
        <v>892.85714285714289</v>
      </c>
      <c r="D87" s="8">
        <f t="shared" si="16"/>
        <v>200</v>
      </c>
      <c r="E87" s="8">
        <f t="shared" si="20"/>
        <v>2442.0805063517678</v>
      </c>
      <c r="F87" s="8">
        <f t="shared" si="21"/>
        <v>3534.9376492089104</v>
      </c>
      <c r="G87" s="8">
        <f t="shared" si="18"/>
        <v>305357.14285714156</v>
      </c>
      <c r="I87" s="8">
        <f t="shared" si="23"/>
        <v>4020.2869218750006</v>
      </c>
      <c r="K87" s="8">
        <f t="shared" si="17"/>
        <v>-485.3492726660902</v>
      </c>
      <c r="M87" s="8">
        <f t="shared" si="19"/>
        <v>0</v>
      </c>
      <c r="O87" s="19">
        <f>IF(M87&gt;0,0,-K87/Calculadora!$B$17)</f>
        <v>2.4455172558314167E-3</v>
      </c>
      <c r="Q87" s="22">
        <f>IF(A87&gt;$C$7,,Q86*((1+Calculadora!$B$27)^(1/12)))</f>
        <v>683808.78094017995</v>
      </c>
      <c r="R87" s="22">
        <f>IF(A87&gt;$C$7,,IF(M87&gt;0,Q87-G87-M87,Q87-G87-Calculadora!$B$17))</f>
        <v>179986.76464623935</v>
      </c>
      <c r="S87" s="19">
        <f>IF(A87&gt;$C$7,,IF(K87&gt;0,R87/M87,R87/Calculadora!$B$17))</f>
        <v>0.90689481483259038</v>
      </c>
    </row>
    <row r="88" spans="1:19">
      <c r="A88" s="7">
        <v>79</v>
      </c>
      <c r="B88" s="9">
        <f t="shared" ca="1" si="22"/>
        <v>47772</v>
      </c>
      <c r="C88" s="8">
        <f t="shared" si="15"/>
        <v>892.85714285714289</v>
      </c>
      <c r="D88" s="8">
        <f t="shared" si="16"/>
        <v>200</v>
      </c>
      <c r="E88" s="8">
        <f t="shared" si="20"/>
        <v>2434.9607381116748</v>
      </c>
      <c r="F88" s="8">
        <f t="shared" si="21"/>
        <v>3527.8178809688179</v>
      </c>
      <c r="G88" s="8">
        <f t="shared" si="18"/>
        <v>304464.2857142844</v>
      </c>
      <c r="I88" s="8">
        <f t="shared" si="23"/>
        <v>4020.2869218750006</v>
      </c>
      <c r="K88" s="8">
        <f t="shared" si="17"/>
        <v>-492.46904090618273</v>
      </c>
      <c r="M88" s="8">
        <f t="shared" si="19"/>
        <v>0</v>
      </c>
      <c r="O88" s="19">
        <f>IF(M88&gt;0,0,-K88/Calculadora!$B$17)</f>
        <v>2.4813914542061726E-3</v>
      </c>
      <c r="Q88" s="22">
        <f>IF(A88&gt;$C$7,,Q87*((1+Calculadora!$B$27)^(1/12)))</f>
        <v>686594.70255807589</v>
      </c>
      <c r="R88" s="22">
        <f>IF(A88&gt;$C$7,,IF(M88&gt;0,Q88-G88-M88,Q88-G88-Calculadora!$B$17))</f>
        <v>183665.54340699245</v>
      </c>
      <c r="S88" s="19">
        <f>IF(A88&gt;$C$7,,IF(K88&gt;0,R88/M88,R88/Calculadora!$B$17))</f>
        <v>0.92543098547602975</v>
      </c>
    </row>
    <row r="89" spans="1:19">
      <c r="A89" s="7">
        <v>80</v>
      </c>
      <c r="B89" s="9">
        <f t="shared" ca="1" si="22"/>
        <v>47803</v>
      </c>
      <c r="C89" s="8">
        <f t="shared" si="15"/>
        <v>892.85714285714289</v>
      </c>
      <c r="D89" s="8">
        <f t="shared" si="16"/>
        <v>200</v>
      </c>
      <c r="E89" s="8">
        <f t="shared" si="20"/>
        <v>2427.8409698715818</v>
      </c>
      <c r="F89" s="8">
        <f t="shared" si="21"/>
        <v>3520.6981127287245</v>
      </c>
      <c r="G89" s="8">
        <f t="shared" si="18"/>
        <v>303571.42857142724</v>
      </c>
      <c r="I89" s="8">
        <f t="shared" si="23"/>
        <v>4020.2869218750006</v>
      </c>
      <c r="K89" s="8">
        <f t="shared" si="17"/>
        <v>-499.58880914627616</v>
      </c>
      <c r="M89" s="8">
        <f t="shared" si="19"/>
        <v>0</v>
      </c>
      <c r="O89" s="19">
        <f>IF(M89&gt;0,0,-K89/Calculadora!$B$17)</f>
        <v>2.5172656525809327E-3</v>
      </c>
      <c r="Q89" s="22">
        <f>IF(A89&gt;$C$7,,Q88*((1+Calculadora!$B$27)^(1/12)))</f>
        <v>689391.97436549468</v>
      </c>
      <c r="R89" s="22">
        <f>IF(A89&gt;$C$7,,IF(M89&gt;0,Q89-G89-M89,Q89-G89-Calculadora!$B$17))</f>
        <v>187355.6723572684</v>
      </c>
      <c r="S89" s="19">
        <f>IF(A89&gt;$C$7,,IF(K89&gt;0,R89/M89,R89/Calculadora!$B$17))</f>
        <v>0.94402434603588248</v>
      </c>
    </row>
    <row r="90" spans="1:19">
      <c r="A90" s="7">
        <v>81</v>
      </c>
      <c r="B90" s="9">
        <f t="shared" ca="1" si="22"/>
        <v>47833</v>
      </c>
      <c r="C90" s="8">
        <f t="shared" si="15"/>
        <v>892.85714285714289</v>
      </c>
      <c r="D90" s="8">
        <f t="shared" si="16"/>
        <v>200</v>
      </c>
      <c r="E90" s="8">
        <f t="shared" si="20"/>
        <v>2420.7212016314893</v>
      </c>
      <c r="F90" s="8">
        <f t="shared" si="21"/>
        <v>3513.578344488632</v>
      </c>
      <c r="G90" s="8">
        <f t="shared" si="18"/>
        <v>302678.57142857008</v>
      </c>
      <c r="I90" s="8">
        <f t="shared" si="23"/>
        <v>4020.2869218750006</v>
      </c>
      <c r="K90" s="8">
        <f t="shared" si="17"/>
        <v>-506.70857738636869</v>
      </c>
      <c r="M90" s="8">
        <f t="shared" si="19"/>
        <v>0</v>
      </c>
      <c r="O90" s="19">
        <f>IF(M90&gt;0,0,-K90/Calculadora!$B$17)</f>
        <v>2.5531398509556886E-3</v>
      </c>
      <c r="Q90" s="22">
        <f>IF(A90&gt;$C$7,,Q89*((1+Calculadora!$B$27)^(1/12)))</f>
        <v>692200.64260451344</v>
      </c>
      <c r="R90" s="22">
        <f>IF(A90&gt;$C$7,,IF(M90&gt;0,Q90-G90-M90,Q90-G90-Calculadora!$B$17))</f>
        <v>191057.19773914432</v>
      </c>
      <c r="S90" s="19">
        <f>IF(A90&gt;$C$7,,IF(K90&gt;0,R90/M90,R90/Calculadora!$B$17))</f>
        <v>0.96267512951094747</v>
      </c>
    </row>
    <row r="91" spans="1:19">
      <c r="A91" s="7">
        <v>82</v>
      </c>
      <c r="B91" s="9">
        <f t="shared" ca="1" si="22"/>
        <v>47864</v>
      </c>
      <c r="C91" s="8">
        <f t="shared" si="15"/>
        <v>892.85714285714289</v>
      </c>
      <c r="D91" s="8">
        <f t="shared" si="16"/>
        <v>200</v>
      </c>
      <c r="E91" s="8">
        <f t="shared" si="20"/>
        <v>2413.6014333913963</v>
      </c>
      <c r="F91" s="8">
        <f t="shared" si="21"/>
        <v>3506.4585762485394</v>
      </c>
      <c r="G91" s="8">
        <f t="shared" si="18"/>
        <v>301785.71428571292</v>
      </c>
      <c r="I91" s="8">
        <f t="shared" si="23"/>
        <v>4020.2869218750006</v>
      </c>
      <c r="K91" s="8">
        <f t="shared" si="17"/>
        <v>-513.82834562646121</v>
      </c>
      <c r="M91" s="8">
        <f t="shared" si="19"/>
        <v>0</v>
      </c>
      <c r="O91" s="19">
        <f>IF(M91&gt;0,0,-K91/Calculadora!$B$17)</f>
        <v>2.5890140493304444E-3</v>
      </c>
      <c r="Q91" s="22">
        <f>IF(A91&gt;$C$7,,Q90*((1+Calculadora!$B$27)^(1/12)))</f>
        <v>695020.75370560517</v>
      </c>
      <c r="R91" s="22">
        <f>IF(A91&gt;$C$7,,IF(M91&gt;0,Q91-G91-M91,Q91-G91-Calculadora!$B$17))</f>
        <v>194770.1659830932</v>
      </c>
      <c r="S91" s="19">
        <f>IF(A91&gt;$C$7,,IF(K91&gt;0,R91/M91,R91/Calculadora!$B$17))</f>
        <v>0.98138356984928921</v>
      </c>
    </row>
    <row r="92" spans="1:19">
      <c r="A92" s="7">
        <v>83</v>
      </c>
      <c r="B92" s="9">
        <f t="shared" ca="1" si="22"/>
        <v>47895</v>
      </c>
      <c r="C92" s="8">
        <f t="shared" si="15"/>
        <v>892.85714285714289</v>
      </c>
      <c r="D92" s="8">
        <f t="shared" si="16"/>
        <v>200</v>
      </c>
      <c r="E92" s="8">
        <f t="shared" si="20"/>
        <v>2406.4816651513038</v>
      </c>
      <c r="F92" s="8">
        <f t="shared" si="21"/>
        <v>3499.3388080084469</v>
      </c>
      <c r="G92" s="8">
        <f t="shared" si="18"/>
        <v>300892.85714285576</v>
      </c>
      <c r="I92" s="8">
        <f t="shared" si="23"/>
        <v>4020.2869218750006</v>
      </c>
      <c r="K92" s="8">
        <f t="shared" si="17"/>
        <v>-520.94811386655374</v>
      </c>
      <c r="M92" s="8">
        <f t="shared" si="19"/>
        <v>0</v>
      </c>
      <c r="O92" s="19">
        <f>IF(M92&gt;0,0,-K92/Calculadora!$B$17)</f>
        <v>2.6248882477052002E-3</v>
      </c>
      <c r="Q92" s="22">
        <f>IF(A92&gt;$C$7,,Q91*((1+Calculadora!$B$27)^(1/12)))</f>
        <v>697852.35428840632</v>
      </c>
      <c r="R92" s="22">
        <f>IF(A92&gt;$C$7,,IF(M92&gt;0,Q92-G92-M92,Q92-G92-Calculadora!$B$17))</f>
        <v>198494.62370875152</v>
      </c>
      <c r="S92" s="19">
        <f>IF(A92&gt;$C$7,,IF(K92&gt;0,R92/M92,R92/Calculadora!$B$17))</f>
        <v>1.0001499019521052</v>
      </c>
    </row>
    <row r="93" spans="1:19">
      <c r="A93" s="7">
        <v>84</v>
      </c>
      <c r="B93" s="9">
        <f t="shared" ca="1" si="22"/>
        <v>47923</v>
      </c>
      <c r="C93" s="8">
        <f t="shared" si="15"/>
        <v>892.85714285714289</v>
      </c>
      <c r="D93" s="8">
        <f t="shared" si="16"/>
        <v>200</v>
      </c>
      <c r="E93" s="8">
        <f t="shared" si="20"/>
        <v>2399.3618969112108</v>
      </c>
      <c r="F93" s="8">
        <f t="shared" si="21"/>
        <v>3492.2190397683535</v>
      </c>
      <c r="G93" s="8">
        <f t="shared" si="18"/>
        <v>299999.9999999986</v>
      </c>
      <c r="I93" s="8">
        <f t="shared" si="23"/>
        <v>4020.2869218750006</v>
      </c>
      <c r="K93" s="8">
        <f t="shared" si="17"/>
        <v>-528.06788210664718</v>
      </c>
      <c r="M93" s="8">
        <f t="shared" si="19"/>
        <v>0</v>
      </c>
      <c r="O93" s="19">
        <f>IF(M93&gt;0,0,-K93/Calculadora!$B$17)</f>
        <v>2.6607624460799604E-3</v>
      </c>
      <c r="Q93" s="22">
        <f>IF(A93&gt;$C$7,,Q92*((1+Calculadora!$B$27)^(1/12)))</f>
        <v>700695.49116248777</v>
      </c>
      <c r="R93" s="22">
        <f>IF(A93&gt;$C$7,,IF(M93&gt;0,Q93-G93-M93,Q93-G93-Calculadora!$B$17))</f>
        <v>202230.61772569013</v>
      </c>
      <c r="S93" s="19">
        <f>IF(A93&gt;$C$7,,IF(K93&gt;0,R93/M93,R93/Calculadora!$B$17))</f>
        <v>1.0189743616776108</v>
      </c>
    </row>
    <row r="94" spans="1:19">
      <c r="A94" s="7">
        <v>85</v>
      </c>
      <c r="B94" s="9">
        <f t="shared" ca="1" si="22"/>
        <v>47954</v>
      </c>
      <c r="C94" s="8">
        <f t="shared" si="15"/>
        <v>892.85714285714289</v>
      </c>
      <c r="D94" s="8">
        <f t="shared" si="16"/>
        <v>200</v>
      </c>
      <c r="E94" s="8">
        <f t="shared" si="20"/>
        <v>2392.2421286711183</v>
      </c>
      <c r="F94" s="8">
        <f t="shared" si="21"/>
        <v>3485.0992715282609</v>
      </c>
      <c r="G94" s="8">
        <f t="shared" si="18"/>
        <v>299107.14285714144</v>
      </c>
      <c r="I94" s="8">
        <f>IF(A94&gt;$C$7,,I93*(Calculadora!$B$12+1))</f>
        <v>4221.3012679687508</v>
      </c>
      <c r="K94" s="8">
        <f t="shared" si="17"/>
        <v>-736.20199644048989</v>
      </c>
      <c r="M94" s="8">
        <f t="shared" si="19"/>
        <v>0</v>
      </c>
      <c r="O94" s="19">
        <f>IF(M94&gt;0,0,-K94/Calculadora!$B$17)</f>
        <v>3.7094826086437544E-3</v>
      </c>
      <c r="Q94" s="22">
        <f>IF(A94&gt;$C$7,,Q93*((1+Calculadora!$B$27)^(1/12)))</f>
        <v>703550.211328128</v>
      </c>
      <c r="R94" s="22">
        <f>IF(A94&gt;$C$7,,IF(M94&gt;0,Q94-G94-M94,Q94-G94-Calculadora!$B$17))</f>
        <v>205978.19503418752</v>
      </c>
      <c r="S94" s="19">
        <f>IF(A94&gt;$C$7,,IF(K94&gt;0,R94/M94,R94/Calculadora!$B$17))</f>
        <v>1.0378571858449355</v>
      </c>
    </row>
    <row r="95" spans="1:19">
      <c r="A95" s="7">
        <v>86</v>
      </c>
      <c r="B95" s="9">
        <f t="shared" ca="1" si="22"/>
        <v>47984</v>
      </c>
      <c r="C95" s="8">
        <f t="shared" si="15"/>
        <v>892.85714285714289</v>
      </c>
      <c r="D95" s="8">
        <f t="shared" si="16"/>
        <v>200</v>
      </c>
      <c r="E95" s="8">
        <f t="shared" si="20"/>
        <v>2385.1223604310253</v>
      </c>
      <c r="F95" s="8">
        <f t="shared" si="21"/>
        <v>3477.9795032881684</v>
      </c>
      <c r="G95" s="8">
        <f t="shared" si="18"/>
        <v>298214.28571428428</v>
      </c>
      <c r="I95" s="8">
        <f>IF(A95&gt;$C$7,,I94)</f>
        <v>4221.3012679687508</v>
      </c>
      <c r="K95" s="8">
        <f t="shared" si="17"/>
        <v>-743.32176468058242</v>
      </c>
      <c r="M95" s="8">
        <f t="shared" si="19"/>
        <v>0</v>
      </c>
      <c r="O95" s="19">
        <f>IF(M95&gt;0,0,-K95/Calculadora!$B$17)</f>
        <v>3.7453568070185102E-3</v>
      </c>
      <c r="Q95" s="22">
        <f>IF(A95&gt;$C$7,,Q94*((1+Calculadora!$B$27)^(1/12)))</f>
        <v>706416.56197709078</v>
      </c>
      <c r="R95" s="22">
        <f>IF(A95&gt;$C$7,,IF(M95&gt;0,Q95-G95-M95,Q95-G95-Calculadora!$B$17))</f>
        <v>209737.40282600746</v>
      </c>
      <c r="S95" s="19">
        <f>IF(A95&gt;$C$7,,IF(K95&gt;0,R95/M95,R95/Calculadora!$B$17))</f>
        <v>1.0567986122380399</v>
      </c>
    </row>
    <row r="96" spans="1:19">
      <c r="A96" s="7">
        <v>87</v>
      </c>
      <c r="B96" s="9">
        <f t="shared" ca="1" si="22"/>
        <v>48015</v>
      </c>
      <c r="C96" s="8">
        <f t="shared" si="15"/>
        <v>892.85714285714289</v>
      </c>
      <c r="D96" s="8">
        <f t="shared" si="16"/>
        <v>200</v>
      </c>
      <c r="E96" s="8">
        <f t="shared" si="20"/>
        <v>2378.0025921909328</v>
      </c>
      <c r="F96" s="8">
        <f t="shared" si="21"/>
        <v>3470.8597350480759</v>
      </c>
      <c r="G96" s="8">
        <f t="shared" si="18"/>
        <v>297321.42857142712</v>
      </c>
      <c r="I96" s="8">
        <f t="shared" ref="I96:I105" si="24">IF(A96&gt;$C$7,,I95)</f>
        <v>4221.3012679687508</v>
      </c>
      <c r="K96" s="8">
        <f t="shared" si="17"/>
        <v>-750.44153292067494</v>
      </c>
      <c r="M96" s="8">
        <f t="shared" si="19"/>
        <v>0</v>
      </c>
      <c r="O96" s="19">
        <f>IF(M96&gt;0,0,-K96/Calculadora!$B$17)</f>
        <v>3.781231005393266E-3</v>
      </c>
      <c r="Q96" s="22">
        <f>IF(A96&gt;$C$7,,Q95*((1+Calculadora!$B$27)^(1/12)))</f>
        <v>709294.59049340477</v>
      </c>
      <c r="R96" s="22">
        <f>IF(A96&gt;$C$7,,IF(M96&gt;0,Q96-G96-M96,Q96-G96-Calculadora!$B$17))</f>
        <v>213508.28848517861</v>
      </c>
      <c r="S96" s="19">
        <f>IF(A96&gt;$C$7,,IF(K96&gt;0,R96/M96,R96/Calculadora!$B$17))</f>
        <v>1.075798879609646</v>
      </c>
    </row>
    <row r="97" spans="1:19">
      <c r="A97" s="7">
        <v>88</v>
      </c>
      <c r="B97" s="9">
        <f t="shared" ca="1" si="22"/>
        <v>48045</v>
      </c>
      <c r="C97" s="8">
        <f t="shared" si="15"/>
        <v>892.85714285714289</v>
      </c>
      <c r="D97" s="8">
        <f t="shared" si="16"/>
        <v>200</v>
      </c>
      <c r="E97" s="8">
        <f t="shared" si="20"/>
        <v>2370.8828239508398</v>
      </c>
      <c r="F97" s="8">
        <f t="shared" si="21"/>
        <v>3463.7399668079825</v>
      </c>
      <c r="G97" s="8">
        <f t="shared" si="18"/>
        <v>296428.57142856997</v>
      </c>
      <c r="I97" s="8">
        <f t="shared" si="24"/>
        <v>4221.3012679687508</v>
      </c>
      <c r="K97" s="8">
        <f t="shared" si="17"/>
        <v>-757.56130116076838</v>
      </c>
      <c r="M97" s="8">
        <f t="shared" si="19"/>
        <v>0</v>
      </c>
      <c r="O97" s="19">
        <f>IF(M97&gt;0,0,-K97/Calculadora!$B$17)</f>
        <v>3.8171052037680266E-3</v>
      </c>
      <c r="Q97" s="22">
        <f>IF(A97&gt;$C$7,,Q96*((1+Calculadora!$B$27)^(1/12)))</f>
        <v>712184.34445414704</v>
      </c>
      <c r="R97" s="22">
        <f>IF(A97&gt;$C$7,,IF(M97&gt;0,Q97-G97-M97,Q97-G97-Calculadora!$B$17))</f>
        <v>217290.89958877803</v>
      </c>
      <c r="S97" s="19">
        <f>IF(A97&gt;$C$7,,IF(K97&gt;0,R97/M97,R97/Calculadora!$B$17))</f>
        <v>1.0948582276851835</v>
      </c>
    </row>
    <row r="98" spans="1:19">
      <c r="A98" s="7">
        <v>89</v>
      </c>
      <c r="B98" s="9">
        <f t="shared" ca="1" si="22"/>
        <v>48076</v>
      </c>
      <c r="C98" s="8">
        <f t="shared" si="15"/>
        <v>892.85714285714289</v>
      </c>
      <c r="D98" s="8">
        <f t="shared" si="16"/>
        <v>200</v>
      </c>
      <c r="E98" s="8">
        <f t="shared" si="20"/>
        <v>2363.7630557107468</v>
      </c>
      <c r="F98" s="8">
        <f t="shared" si="21"/>
        <v>3456.6201985678899</v>
      </c>
      <c r="G98" s="8">
        <f t="shared" si="18"/>
        <v>295535.71428571281</v>
      </c>
      <c r="I98" s="8">
        <f t="shared" si="24"/>
        <v>4221.3012679687508</v>
      </c>
      <c r="K98" s="8">
        <f t="shared" si="17"/>
        <v>-764.68106940086091</v>
      </c>
      <c r="M98" s="8">
        <f t="shared" si="19"/>
        <v>0</v>
      </c>
      <c r="O98" s="19">
        <f>IF(M98&gt;0,0,-K98/Calculadora!$B$17)</f>
        <v>3.852979402142782E-3</v>
      </c>
      <c r="Q98" s="22">
        <f>IF(A98&gt;$C$7,,Q97*((1+Calculadora!$B$27)^(1/12)))</f>
        <v>715085.87163022964</v>
      </c>
      <c r="R98" s="22">
        <f>IF(A98&gt;$C$7,,IF(M98&gt;0,Q98-G98-M98,Q98-G98-Calculadora!$B$17))</f>
        <v>221085.28390771779</v>
      </c>
      <c r="S98" s="19">
        <f>IF(A98&gt;$C$7,,IF(K98&gt;0,R98/M98,R98/Calculadora!$B$17))</f>
        <v>1.1139768971667532</v>
      </c>
    </row>
    <row r="99" spans="1:19">
      <c r="A99" s="7">
        <v>90</v>
      </c>
      <c r="B99" s="9">
        <f t="shared" ca="1" si="22"/>
        <v>48107</v>
      </c>
      <c r="C99" s="8">
        <f t="shared" si="15"/>
        <v>892.85714285714289</v>
      </c>
      <c r="D99" s="8">
        <f t="shared" si="16"/>
        <v>200</v>
      </c>
      <c r="E99" s="8">
        <f t="shared" si="20"/>
        <v>2356.6432874706543</v>
      </c>
      <c r="F99" s="8">
        <f t="shared" si="21"/>
        <v>3449.5004303277974</v>
      </c>
      <c r="G99" s="8">
        <f t="shared" si="18"/>
        <v>294642.85714285565</v>
      </c>
      <c r="I99" s="8">
        <f t="shared" si="24"/>
        <v>4221.3012679687508</v>
      </c>
      <c r="K99" s="8">
        <f t="shared" si="17"/>
        <v>-771.80083764095343</v>
      </c>
      <c r="M99" s="8">
        <f t="shared" si="19"/>
        <v>0</v>
      </c>
      <c r="O99" s="19">
        <f>IF(M99&gt;0,0,-K99/Calculadora!$B$17)</f>
        <v>3.8888536005175379E-3</v>
      </c>
      <c r="Q99" s="22">
        <f>IF(A99&gt;$C$7,,Q98*((1+Calculadora!$B$27)^(1/12)))</f>
        <v>717999.21998718928</v>
      </c>
      <c r="R99" s="22">
        <f>IF(A99&gt;$C$7,,IF(M99&gt;0,Q99-G99-M99,Q99-G99-Calculadora!$B$17))</f>
        <v>224891.48940753459</v>
      </c>
      <c r="S99" s="19">
        <f>IF(A99&gt;$C$7,,IF(K99&gt;0,R99/M99,R99/Calculadora!$B$17))</f>
        <v>1.1331551297371072</v>
      </c>
    </row>
    <row r="100" spans="1:19">
      <c r="A100" s="7">
        <v>91</v>
      </c>
      <c r="B100" s="9">
        <f t="shared" ca="1" si="22"/>
        <v>48137</v>
      </c>
      <c r="C100" s="8">
        <f t="shared" si="15"/>
        <v>892.85714285714289</v>
      </c>
      <c r="D100" s="8">
        <f t="shared" si="16"/>
        <v>200</v>
      </c>
      <c r="E100" s="8">
        <f t="shared" si="20"/>
        <v>2349.5235192305613</v>
      </c>
      <c r="F100" s="8">
        <f t="shared" si="21"/>
        <v>3442.380662087704</v>
      </c>
      <c r="G100" s="8">
        <f t="shared" si="18"/>
        <v>293749.99999999849</v>
      </c>
      <c r="I100" s="8">
        <f t="shared" si="24"/>
        <v>4221.3012679687508</v>
      </c>
      <c r="K100" s="8">
        <f t="shared" si="17"/>
        <v>-778.92060588104687</v>
      </c>
      <c r="M100" s="8">
        <f t="shared" si="19"/>
        <v>0</v>
      </c>
      <c r="O100" s="19">
        <f>IF(M100&gt;0,0,-K100/Calculadora!$B$17)</f>
        <v>3.9247277988922981E-3</v>
      </c>
      <c r="Q100" s="22">
        <f>IF(A100&gt;$C$7,,Q99*((1+Calculadora!$B$27)^(1/12)))</f>
        <v>720924.43768598011</v>
      </c>
      <c r="R100" s="22">
        <f>IF(A100&gt;$C$7,,IF(M100&gt;0,Q100-G100-M100,Q100-G100-Calculadora!$B$17))</f>
        <v>228709.56424918259</v>
      </c>
      <c r="S100" s="19">
        <f>IF(A100&gt;$C$7,,IF(K100&gt;0,R100/M100,R100/Calculadora!$B$17))</f>
        <v>1.1523931680636419</v>
      </c>
    </row>
    <row r="101" spans="1:19">
      <c r="A101" s="7">
        <v>92</v>
      </c>
      <c r="B101" s="9">
        <f t="shared" ca="1" si="22"/>
        <v>48168</v>
      </c>
      <c r="C101" s="8">
        <f t="shared" si="15"/>
        <v>892.85714285714289</v>
      </c>
      <c r="D101" s="8">
        <f t="shared" si="16"/>
        <v>200</v>
      </c>
      <c r="E101" s="8">
        <f t="shared" si="20"/>
        <v>2342.4037509904688</v>
      </c>
      <c r="F101" s="8">
        <f t="shared" si="21"/>
        <v>3435.2608938476114</v>
      </c>
      <c r="G101" s="8">
        <f t="shared" si="18"/>
        <v>292857.14285714133</v>
      </c>
      <c r="I101" s="8">
        <f t="shared" si="24"/>
        <v>4221.3012679687508</v>
      </c>
      <c r="K101" s="8">
        <f t="shared" si="17"/>
        <v>-786.04037412113939</v>
      </c>
      <c r="M101" s="8">
        <f t="shared" si="19"/>
        <v>0</v>
      </c>
      <c r="O101" s="19">
        <f>IF(M101&gt;0,0,-K101/Calculadora!$B$17)</f>
        <v>3.9606019972670539E-3</v>
      </c>
      <c r="Q101" s="22">
        <f>IF(A101&gt;$C$7,,Q100*((1+Calculadora!$B$27)^(1/12)))</f>
        <v>723861.57308376988</v>
      </c>
      <c r="R101" s="22">
        <f>IF(A101&gt;$C$7,,IF(M101&gt;0,Q101-G101-M101,Q101-G101-Calculadora!$B$17))</f>
        <v>232539.55678982951</v>
      </c>
      <c r="S101" s="19">
        <f>IF(A101&gt;$C$7,,IF(K101&gt;0,R101/M101,R101/Calculadora!$B$17))</f>
        <v>1.1716912558024104</v>
      </c>
    </row>
    <row r="102" spans="1:19">
      <c r="A102" s="7">
        <v>93</v>
      </c>
      <c r="B102" s="9">
        <f t="shared" ca="1" si="22"/>
        <v>48198</v>
      </c>
      <c r="C102" s="8">
        <f t="shared" si="15"/>
        <v>892.85714285714289</v>
      </c>
      <c r="D102" s="8">
        <f t="shared" si="16"/>
        <v>200</v>
      </c>
      <c r="E102" s="8">
        <f t="shared" si="20"/>
        <v>2335.2839827503758</v>
      </c>
      <c r="F102" s="8">
        <f t="shared" si="21"/>
        <v>3428.1411256075189</v>
      </c>
      <c r="G102" s="8">
        <f t="shared" si="18"/>
        <v>291964.28571428417</v>
      </c>
      <c r="I102" s="8">
        <f t="shared" si="24"/>
        <v>4221.3012679687508</v>
      </c>
      <c r="K102" s="8">
        <f t="shared" si="17"/>
        <v>-793.16014236123192</v>
      </c>
      <c r="M102" s="8">
        <f t="shared" si="19"/>
        <v>0</v>
      </c>
      <c r="O102" s="19">
        <f>IF(M102&gt;0,0,-K102/Calculadora!$B$17)</f>
        <v>3.9964761956418097E-3</v>
      </c>
      <c r="Q102" s="22">
        <f>IF(A102&gt;$C$7,,Q101*((1+Calculadora!$B$27)^(1/12)))</f>
        <v>726810.67473473959</v>
      </c>
      <c r="R102" s="22">
        <f>IF(A102&gt;$C$7,,IF(M102&gt;0,Q102-G102-M102,Q102-G102-Calculadora!$B$17))</f>
        <v>236381.51558365638</v>
      </c>
      <c r="S102" s="19">
        <f>IF(A102&gt;$C$7,,IF(K102&gt;0,R102/M102,R102/Calculadora!$B$17))</f>
        <v>1.1910496376021515</v>
      </c>
    </row>
    <row r="103" spans="1:19">
      <c r="A103" s="7">
        <v>94</v>
      </c>
      <c r="B103" s="9">
        <f t="shared" ca="1" si="22"/>
        <v>48229</v>
      </c>
      <c r="C103" s="8">
        <f t="shared" si="15"/>
        <v>892.85714285714289</v>
      </c>
      <c r="D103" s="8">
        <f t="shared" si="16"/>
        <v>200</v>
      </c>
      <c r="E103" s="8">
        <f t="shared" si="20"/>
        <v>2328.1642145102833</v>
      </c>
      <c r="F103" s="8">
        <f t="shared" si="21"/>
        <v>3421.0213573674264</v>
      </c>
      <c r="G103" s="8">
        <f t="shared" si="18"/>
        <v>291071.42857142701</v>
      </c>
      <c r="I103" s="8">
        <f t="shared" si="24"/>
        <v>4221.3012679687508</v>
      </c>
      <c r="K103" s="8">
        <f t="shared" si="17"/>
        <v>-800.27991060132445</v>
      </c>
      <c r="M103" s="8">
        <f t="shared" si="19"/>
        <v>0</v>
      </c>
      <c r="O103" s="19">
        <f>IF(M103&gt;0,0,-K103/Calculadora!$B$17)</f>
        <v>4.0323503940165656E-3</v>
      </c>
      <c r="Q103" s="22">
        <f>IF(A103&gt;$C$7,,Q102*((1+Calculadora!$B$27)^(1/12)))</f>
        <v>729771.79139088595</v>
      </c>
      <c r="R103" s="22">
        <f>IF(A103&gt;$C$7,,IF(M103&gt;0,Q103-G103-M103,Q103-G103-Calculadora!$B$17))</f>
        <v>240235.4893826599</v>
      </c>
      <c r="S103" s="19">
        <f>IF(A103&gt;$C$7,,IF(K103&gt;0,R103/M103,R103/Calculadora!$B$17))</f>
        <v>1.2104685591083335</v>
      </c>
    </row>
    <row r="104" spans="1:19">
      <c r="A104" s="7">
        <v>95</v>
      </c>
      <c r="B104" s="9">
        <f t="shared" ca="1" si="22"/>
        <v>48260</v>
      </c>
      <c r="C104" s="8">
        <f t="shared" si="15"/>
        <v>892.85714285714289</v>
      </c>
      <c r="D104" s="8">
        <f t="shared" si="16"/>
        <v>200</v>
      </c>
      <c r="E104" s="8">
        <f t="shared" si="20"/>
        <v>2321.0444462701903</v>
      </c>
      <c r="F104" s="8">
        <f t="shared" si="21"/>
        <v>3413.901589127333</v>
      </c>
      <c r="G104" s="8">
        <f t="shared" si="18"/>
        <v>290178.57142856985</v>
      </c>
      <c r="I104" s="8">
        <f t="shared" si="24"/>
        <v>4221.3012679687508</v>
      </c>
      <c r="K104" s="8">
        <f t="shared" si="17"/>
        <v>-807.39967884141788</v>
      </c>
      <c r="M104" s="8">
        <f t="shared" si="19"/>
        <v>0</v>
      </c>
      <c r="O104" s="19">
        <f>IF(M104&gt;0,0,-K104/Calculadora!$B$17)</f>
        <v>4.0682245923913257E-3</v>
      </c>
      <c r="Q104" s="22">
        <f>IF(A104&gt;$C$7,,Q103*((1+Calculadora!$B$27)^(1/12)))</f>
        <v>732744.97200282721</v>
      </c>
      <c r="R104" s="22">
        <f>IF(A104&gt;$C$7,,IF(M104&gt;0,Q104-G104-M104,Q104-G104-Calculadora!$B$17))</f>
        <v>244101.52713745832</v>
      </c>
      <c r="S104" s="19">
        <f>IF(A104&gt;$C$7,,IF(K104&gt;0,R104/M104,R104/Calculadora!$B$17))</f>
        <v>1.2299482669672135</v>
      </c>
    </row>
    <row r="105" spans="1:19">
      <c r="A105" s="7">
        <v>96</v>
      </c>
      <c r="B105" s="9">
        <f t="shared" ca="1" si="22"/>
        <v>48289</v>
      </c>
      <c r="C105" s="8">
        <f t="shared" si="15"/>
        <v>892.85714285714289</v>
      </c>
      <c r="D105" s="8">
        <f t="shared" si="16"/>
        <v>200</v>
      </c>
      <c r="E105" s="8">
        <f t="shared" si="20"/>
        <v>2313.9246780300978</v>
      </c>
      <c r="F105" s="8">
        <f t="shared" si="21"/>
        <v>3406.7818208872404</v>
      </c>
      <c r="G105" s="8">
        <f t="shared" si="18"/>
        <v>289285.71428571269</v>
      </c>
      <c r="I105" s="8">
        <f t="shared" si="24"/>
        <v>4221.3012679687508</v>
      </c>
      <c r="K105" s="8">
        <f t="shared" si="17"/>
        <v>-814.51944708151041</v>
      </c>
      <c r="M105" s="8">
        <f t="shared" si="19"/>
        <v>0</v>
      </c>
      <c r="O105" s="19">
        <f>IF(M105&gt;0,0,-K105/Calculadora!$B$17)</f>
        <v>4.1040987907660816E-3</v>
      </c>
      <c r="Q105" s="22">
        <f>IF(A105&gt;$C$7,,Q104*((1+Calculadora!$B$27)^(1/12)))</f>
        <v>735730.26572061272</v>
      </c>
      <c r="R105" s="22">
        <f>IF(A105&gt;$C$7,,IF(M105&gt;0,Q105-G105-M105,Q105-G105-Calculadora!$B$17))</f>
        <v>247979.67799810099</v>
      </c>
      <c r="S105" s="19">
        <f>IF(A105&gt;$C$7,,IF(K105&gt;0,R105/M105,R105/Calculadora!$B$17))</f>
        <v>1.2494890088299171</v>
      </c>
    </row>
    <row r="106" spans="1:19">
      <c r="A106" s="7">
        <v>97</v>
      </c>
      <c r="B106" s="9">
        <f t="shared" ca="1" si="22"/>
        <v>48320</v>
      </c>
      <c r="C106" s="8">
        <f t="shared" si="15"/>
        <v>892.85714285714289</v>
      </c>
      <c r="D106" s="8">
        <f t="shared" si="16"/>
        <v>200</v>
      </c>
      <c r="E106" s="8">
        <f t="shared" si="20"/>
        <v>2306.8049097900048</v>
      </c>
      <c r="F106" s="8">
        <f t="shared" si="21"/>
        <v>3399.6620526471479</v>
      </c>
      <c r="G106" s="8">
        <f t="shared" si="18"/>
        <v>288392.85714285553</v>
      </c>
      <c r="I106" s="8">
        <f>IF(A106&gt;$C$7,,I105*(Calculadora!$B$12+1))</f>
        <v>4432.3663313671886</v>
      </c>
      <c r="K106" s="8">
        <f t="shared" si="17"/>
        <v>-1032.7042787200407</v>
      </c>
      <c r="M106" s="8">
        <f t="shared" si="19"/>
        <v>0</v>
      </c>
      <c r="O106" s="19">
        <f>IF(M106&gt;0,0,-K106/Calculadora!$B$17)</f>
        <v>5.2034612515393288E-3</v>
      </c>
      <c r="Q106" s="22">
        <f>IF(A106&gt;$C$7,,Q105*((1+Calculadora!$B$27)^(1/12)))</f>
        <v>738727.721894535</v>
      </c>
      <c r="R106" s="22">
        <f>IF(A106&gt;$C$7,,IF(M106&gt;0,Q106-G106-M106,Q106-G106-Calculadora!$B$17))</f>
        <v>251869.99131488043</v>
      </c>
      <c r="S106" s="19">
        <f>IF(A106&gt;$C$7,,IF(K106&gt;0,R106/M106,R106/Calculadora!$B$17))</f>
        <v>1.2690910333565311</v>
      </c>
    </row>
    <row r="107" spans="1:19">
      <c r="A107" s="7">
        <v>98</v>
      </c>
      <c r="B107" s="9">
        <f t="shared" ca="1" si="22"/>
        <v>48350</v>
      </c>
      <c r="C107" s="8">
        <f t="shared" si="15"/>
        <v>892.85714285714289</v>
      </c>
      <c r="D107" s="8">
        <f t="shared" si="16"/>
        <v>200</v>
      </c>
      <c r="E107" s="8">
        <f t="shared" si="20"/>
        <v>2299.6851415499118</v>
      </c>
      <c r="F107" s="8">
        <f t="shared" si="21"/>
        <v>3392.5422844070545</v>
      </c>
      <c r="G107" s="8">
        <f t="shared" si="18"/>
        <v>287499.99999999837</v>
      </c>
      <c r="I107" s="8">
        <f>IF(A107&gt;$C$7,,I106)</f>
        <v>4432.3663313671886</v>
      </c>
      <c r="K107" s="8">
        <f t="shared" si="17"/>
        <v>-1039.8240469601342</v>
      </c>
      <c r="M107" s="8">
        <f t="shared" si="19"/>
        <v>0</v>
      </c>
      <c r="O107" s="19">
        <f>IF(M107&gt;0,0,-K107/Calculadora!$B$17)</f>
        <v>5.239335449914089E-3</v>
      </c>
      <c r="Q107" s="22">
        <f>IF(A107&gt;$C$7,,Q106*((1+Calculadora!$B$27)^(1/12)))</f>
        <v>741737.39007594588</v>
      </c>
      <c r="R107" s="22">
        <f>IF(A107&gt;$C$7,,IF(M107&gt;0,Q107-G107-M107,Q107-G107-Calculadora!$B$17))</f>
        <v>255772.51663914847</v>
      </c>
      <c r="S107" s="19">
        <f>IF(A107&gt;$C$7,,IF(K107&gt;0,R107/M107,R107/Calculadora!$B$17))</f>
        <v>1.2887545902202133</v>
      </c>
    </row>
    <row r="108" spans="1:19">
      <c r="A108" s="7">
        <v>99</v>
      </c>
      <c r="B108" s="9">
        <f t="shared" ca="1" si="22"/>
        <v>48381</v>
      </c>
      <c r="C108" s="8">
        <f t="shared" si="15"/>
        <v>892.85714285714289</v>
      </c>
      <c r="D108" s="8">
        <f t="shared" si="16"/>
        <v>200</v>
      </c>
      <c r="E108" s="8">
        <f t="shared" si="20"/>
        <v>2292.5653733098193</v>
      </c>
      <c r="F108" s="8">
        <f t="shared" si="21"/>
        <v>3385.4225161669619</v>
      </c>
      <c r="G108" s="8">
        <f t="shared" si="18"/>
        <v>286607.14285714121</v>
      </c>
      <c r="I108" s="8">
        <f t="shared" ref="I108:I117" si="25">IF(A108&gt;$C$7,,I107)</f>
        <v>4432.3663313671886</v>
      </c>
      <c r="K108" s="8">
        <f t="shared" si="17"/>
        <v>-1046.9438152002267</v>
      </c>
      <c r="M108" s="8">
        <f t="shared" si="19"/>
        <v>0</v>
      </c>
      <c r="O108" s="19">
        <f>IF(M108&gt;0,0,-K108/Calculadora!$B$17)</f>
        <v>5.2752096482888448E-3</v>
      </c>
      <c r="Q108" s="22">
        <f>IF(A108&gt;$C$7,,Q107*((1+Calculadora!$B$27)^(1/12)))</f>
        <v>744759.32001807552</v>
      </c>
      <c r="R108" s="22">
        <f>IF(A108&gt;$C$7,,IF(M108&gt;0,Q108-G108-M108,Q108-G108-Calculadora!$B$17))</f>
        <v>259687.30372413527</v>
      </c>
      <c r="S108" s="19">
        <f>IF(A108&gt;$C$7,,IF(K108&gt;0,R108/M108,R108/Calculadora!$B$17))</f>
        <v>1.3084799301113226</v>
      </c>
    </row>
    <row r="109" spans="1:19">
      <c r="A109" s="7">
        <v>100</v>
      </c>
      <c r="B109" s="9">
        <f t="shared" ca="1" si="22"/>
        <v>48411</v>
      </c>
      <c r="C109" s="8">
        <f t="shared" si="15"/>
        <v>892.85714285714289</v>
      </c>
      <c r="D109" s="8">
        <f t="shared" si="16"/>
        <v>200</v>
      </c>
      <c r="E109" s="8">
        <f t="shared" si="20"/>
        <v>2285.4456050697263</v>
      </c>
      <c r="F109" s="8">
        <f t="shared" si="21"/>
        <v>3378.3027479268694</v>
      </c>
      <c r="G109" s="8">
        <f t="shared" si="18"/>
        <v>285714.28571428405</v>
      </c>
      <c r="I109" s="8">
        <f t="shared" si="25"/>
        <v>4432.3663313671886</v>
      </c>
      <c r="K109" s="8">
        <f t="shared" si="17"/>
        <v>-1054.0635834403192</v>
      </c>
      <c r="M109" s="8">
        <f t="shared" si="19"/>
        <v>0</v>
      </c>
      <c r="O109" s="19">
        <f>IF(M109&gt;0,0,-K109/Calculadora!$B$17)</f>
        <v>5.3110838466636006E-3</v>
      </c>
      <c r="Q109" s="22">
        <f>IF(A109&gt;$C$7,,Q108*((1+Calculadora!$B$27)^(1/12)))</f>
        <v>747793.56167685497</v>
      </c>
      <c r="R109" s="22">
        <f>IF(A109&gt;$C$7,,IF(M109&gt;0,Q109-G109-M109,Q109-G109-Calculadora!$B$17))</f>
        <v>263614.40252577187</v>
      </c>
      <c r="S109" s="19">
        <f>IF(A109&gt;$C$7,,IF(K109&gt;0,R109/M109,R109/Calculadora!$B$17))</f>
        <v>1.3282673047415599</v>
      </c>
    </row>
    <row r="110" spans="1:19">
      <c r="A110" s="7">
        <v>101</v>
      </c>
      <c r="B110" s="9">
        <f t="shared" ca="1" si="22"/>
        <v>48442</v>
      </c>
      <c r="C110" s="8">
        <f t="shared" si="15"/>
        <v>892.85714285714289</v>
      </c>
      <c r="D110" s="8">
        <f t="shared" si="16"/>
        <v>200</v>
      </c>
      <c r="E110" s="8">
        <f t="shared" si="20"/>
        <v>2278.3258368296338</v>
      </c>
      <c r="F110" s="8">
        <f t="shared" si="21"/>
        <v>3371.1829796867769</v>
      </c>
      <c r="G110" s="8">
        <f t="shared" si="18"/>
        <v>284821.42857142689</v>
      </c>
      <c r="I110" s="8">
        <f t="shared" si="25"/>
        <v>4432.3663313671886</v>
      </c>
      <c r="K110" s="8">
        <f t="shared" si="17"/>
        <v>-1061.1833516804118</v>
      </c>
      <c r="M110" s="8">
        <f t="shared" si="19"/>
        <v>0</v>
      </c>
      <c r="O110" s="19">
        <f>IF(M110&gt;0,0,-K110/Calculadora!$B$17)</f>
        <v>5.3469580450383565E-3</v>
      </c>
      <c r="Q110" s="22">
        <f>IF(A110&gt;$C$7,,Q109*((1+Calculadora!$B$27)^(1/12)))</f>
        <v>750840.1652117417</v>
      </c>
      <c r="R110" s="22">
        <f>IF(A110&gt;$C$7,,IF(M110&gt;0,Q110-G110-M110,Q110-G110-Calculadora!$B$17))</f>
        <v>267553.86320351576</v>
      </c>
      <c r="S110" s="19">
        <f>IF(A110&gt;$C$7,,IF(K110&gt;0,R110/M110,R110/Calculadora!$B$17))</f>
        <v>1.3481169668481312</v>
      </c>
    </row>
    <row r="111" spans="1:19">
      <c r="A111" s="7">
        <v>102</v>
      </c>
      <c r="B111" s="9">
        <f t="shared" ca="1" si="22"/>
        <v>48473</v>
      </c>
      <c r="C111" s="8">
        <f t="shared" si="15"/>
        <v>892.85714285714289</v>
      </c>
      <c r="D111" s="8">
        <f t="shared" si="16"/>
        <v>200</v>
      </c>
      <c r="E111" s="8">
        <f t="shared" si="20"/>
        <v>2271.2060685895408</v>
      </c>
      <c r="F111" s="8">
        <f t="shared" si="21"/>
        <v>3364.0632114466835</v>
      </c>
      <c r="G111" s="8">
        <f t="shared" si="18"/>
        <v>283928.57142856973</v>
      </c>
      <c r="I111" s="8">
        <f t="shared" si="25"/>
        <v>4432.3663313671886</v>
      </c>
      <c r="K111" s="8">
        <f t="shared" si="17"/>
        <v>-1068.3031199205052</v>
      </c>
      <c r="M111" s="8">
        <f t="shared" si="19"/>
        <v>0</v>
      </c>
      <c r="O111" s="19">
        <f>IF(M111&gt;0,0,-K111/Calculadora!$B$17)</f>
        <v>5.3828322434131166E-3</v>
      </c>
      <c r="Q111" s="22">
        <f>IF(A111&gt;$C$7,,Q110*((1+Calculadora!$B$27)^(1/12)))</f>
        <v>753899.18098654936</v>
      </c>
      <c r="R111" s="22">
        <f>IF(A111&gt;$C$7,,IF(M111&gt;0,Q111-G111-M111,Q111-G111-Calculadora!$B$17))</f>
        <v>271505.73612118058</v>
      </c>
      <c r="S111" s="19">
        <f>IF(A111&gt;$C$7,,IF(K111&gt;0,R111/M111,R111/Calculadora!$B$17))</f>
        <v>1.3680291701979259</v>
      </c>
    </row>
    <row r="112" spans="1:19">
      <c r="A112" s="7">
        <v>103</v>
      </c>
      <c r="B112" s="9">
        <f t="shared" ca="1" si="22"/>
        <v>48503</v>
      </c>
      <c r="C112" s="8">
        <f t="shared" si="15"/>
        <v>892.85714285714289</v>
      </c>
      <c r="D112" s="8">
        <f t="shared" si="16"/>
        <v>200</v>
      </c>
      <c r="E112" s="8">
        <f t="shared" si="20"/>
        <v>2264.0863003494483</v>
      </c>
      <c r="F112" s="8">
        <f t="shared" si="21"/>
        <v>3356.9434432065909</v>
      </c>
      <c r="G112" s="8">
        <f t="shared" si="18"/>
        <v>283035.71428571257</v>
      </c>
      <c r="I112" s="8">
        <f t="shared" si="25"/>
        <v>4432.3663313671886</v>
      </c>
      <c r="K112" s="8">
        <f t="shared" si="17"/>
        <v>-1075.4228881605977</v>
      </c>
      <c r="M112" s="8">
        <f t="shared" si="19"/>
        <v>0</v>
      </c>
      <c r="O112" s="19">
        <f>IF(M112&gt;0,0,-K112/Calculadora!$B$17)</f>
        <v>5.4187064417878725E-3</v>
      </c>
      <c r="Q112" s="22">
        <f>IF(A112&gt;$C$7,,Q111*((1+Calculadora!$B$27)^(1/12)))</f>
        <v>756970.65957027965</v>
      </c>
      <c r="R112" s="22">
        <f>IF(A112&gt;$C$7,,IF(M112&gt;0,Q112-G112-M112,Q112-G112-Calculadora!$B$17))</f>
        <v>275470.07184776803</v>
      </c>
      <c r="S112" s="19">
        <f>IF(A112&gt;$C$7,,IF(K112&gt;0,R112/M112,R112/Calculadora!$B$17))</f>
        <v>1.3880041695917098</v>
      </c>
    </row>
    <row r="113" spans="1:19">
      <c r="A113" s="7">
        <v>104</v>
      </c>
      <c r="B113" s="9">
        <f t="shared" ca="1" si="22"/>
        <v>48534</v>
      </c>
      <c r="C113" s="8">
        <f t="shared" si="15"/>
        <v>892.85714285714289</v>
      </c>
      <c r="D113" s="8">
        <f t="shared" si="16"/>
        <v>200</v>
      </c>
      <c r="E113" s="8">
        <f t="shared" si="20"/>
        <v>2256.9665321093553</v>
      </c>
      <c r="F113" s="8">
        <f t="shared" si="21"/>
        <v>3349.8236749664984</v>
      </c>
      <c r="G113" s="8">
        <f t="shared" si="18"/>
        <v>282142.85714285541</v>
      </c>
      <c r="I113" s="8">
        <f t="shared" si="25"/>
        <v>4432.3663313671886</v>
      </c>
      <c r="K113" s="8">
        <f t="shared" si="17"/>
        <v>-1082.5426564006902</v>
      </c>
      <c r="M113" s="8">
        <f t="shared" si="19"/>
        <v>0</v>
      </c>
      <c r="O113" s="19">
        <f>IF(M113&gt;0,0,-K113/Calculadora!$B$17)</f>
        <v>5.4545806401626283E-3</v>
      </c>
      <c r="Q113" s="22">
        <f>IF(A113&gt;$C$7,,Q112*((1+Calculadora!$B$27)^(1/12)))</f>
        <v>760054.65173795889</v>
      </c>
      <c r="R113" s="22">
        <f>IF(A113&gt;$C$7,,IF(M113&gt;0,Q113-G113-M113,Q113-G113-Calculadora!$B$17))</f>
        <v>279446.92115830444</v>
      </c>
      <c r="S113" s="19">
        <f>IF(A113&gt;$C$7,,IF(K113&gt;0,R113/M113,R113/Calculadora!$B$17))</f>
        <v>1.4080422208683394</v>
      </c>
    </row>
    <row r="114" spans="1:19">
      <c r="A114" s="7">
        <v>105</v>
      </c>
      <c r="B114" s="9">
        <f t="shared" ca="1" si="22"/>
        <v>48564</v>
      </c>
      <c r="C114" s="8">
        <f t="shared" si="15"/>
        <v>892.85714285714289</v>
      </c>
      <c r="D114" s="8">
        <f t="shared" si="16"/>
        <v>200</v>
      </c>
      <c r="E114" s="8">
        <f t="shared" si="20"/>
        <v>2249.8467638692628</v>
      </c>
      <c r="F114" s="8">
        <f t="shared" si="21"/>
        <v>3342.7039067264059</v>
      </c>
      <c r="G114" s="8">
        <f t="shared" si="18"/>
        <v>281249.99999999825</v>
      </c>
      <c r="I114" s="8">
        <f t="shared" si="25"/>
        <v>4432.3663313671886</v>
      </c>
      <c r="K114" s="8">
        <f t="shared" si="17"/>
        <v>-1089.6624246407828</v>
      </c>
      <c r="M114" s="8">
        <f t="shared" si="19"/>
        <v>0</v>
      </c>
      <c r="O114" s="19">
        <f>IF(M114&gt;0,0,-K114/Calculadora!$B$17)</f>
        <v>5.4904548385373841E-3</v>
      </c>
      <c r="Q114" s="22">
        <f>IF(A114&gt;$C$7,,Q113*((1+Calculadora!$B$27)^(1/12)))</f>
        <v>763151.20847147703</v>
      </c>
      <c r="R114" s="22">
        <f>IF(A114&gt;$C$7,,IF(M114&gt;0,Q114-G114-M114,Q114-G114-Calculadora!$B$17))</f>
        <v>283436.33503467974</v>
      </c>
      <c r="S114" s="19">
        <f>IF(A114&gt;$C$7,,IF(K114&gt;0,R114/M114,R114/Calculadora!$B$17))</f>
        <v>1.4281435809089904</v>
      </c>
    </row>
    <row r="115" spans="1:19">
      <c r="A115" s="7">
        <v>106</v>
      </c>
      <c r="B115" s="9">
        <f t="shared" ca="1" si="22"/>
        <v>48595</v>
      </c>
      <c r="C115" s="8">
        <f t="shared" si="15"/>
        <v>892.85714285714289</v>
      </c>
      <c r="D115" s="8">
        <f t="shared" si="16"/>
        <v>200</v>
      </c>
      <c r="E115" s="8">
        <f t="shared" si="20"/>
        <v>2242.7269956291698</v>
      </c>
      <c r="F115" s="8">
        <f t="shared" si="21"/>
        <v>3335.5841384863124</v>
      </c>
      <c r="G115" s="8">
        <f t="shared" si="18"/>
        <v>280357.14285714109</v>
      </c>
      <c r="I115" s="8">
        <f t="shared" si="25"/>
        <v>4432.3663313671886</v>
      </c>
      <c r="K115" s="8">
        <f t="shared" si="17"/>
        <v>-1096.7821928808762</v>
      </c>
      <c r="M115" s="8">
        <f t="shared" si="19"/>
        <v>0</v>
      </c>
      <c r="O115" s="19">
        <f>IF(M115&gt;0,0,-K115/Calculadora!$B$17)</f>
        <v>5.5263290369121443E-3</v>
      </c>
      <c r="Q115" s="22">
        <f>IF(A115&gt;$C$7,,Q114*((1+Calculadora!$B$27)^(1/12)))</f>
        <v>766260.38096043072</v>
      </c>
      <c r="R115" s="22">
        <f>IF(A115&gt;$C$7,,IF(M115&gt;0,Q115-G115-M115,Q115-G115-Calculadora!$B$17))</f>
        <v>287438.36466649058</v>
      </c>
      <c r="S115" s="19">
        <f>IF(A115&gt;$C$7,,IF(K115&gt;0,R115/M115,R115/Calculadora!$B$17))</f>
        <v>1.4483085076414042</v>
      </c>
    </row>
    <row r="116" spans="1:19">
      <c r="A116" s="7">
        <v>107</v>
      </c>
      <c r="B116" s="9">
        <f t="shared" ca="1" si="22"/>
        <v>48626</v>
      </c>
      <c r="C116" s="8">
        <f t="shared" si="15"/>
        <v>892.85714285714289</v>
      </c>
      <c r="D116" s="8">
        <f t="shared" si="16"/>
        <v>200</v>
      </c>
      <c r="E116" s="8">
        <f t="shared" si="20"/>
        <v>2235.6072273890768</v>
      </c>
      <c r="F116" s="8">
        <f t="shared" si="21"/>
        <v>3328.4643702462199</v>
      </c>
      <c r="G116" s="8">
        <f t="shared" si="18"/>
        <v>279464.28571428393</v>
      </c>
      <c r="I116" s="8">
        <f t="shared" si="25"/>
        <v>4432.3663313671886</v>
      </c>
      <c r="K116" s="8">
        <f t="shared" si="17"/>
        <v>-1103.9019611209687</v>
      </c>
      <c r="M116" s="8">
        <f t="shared" si="19"/>
        <v>0</v>
      </c>
      <c r="O116" s="19">
        <f>IF(M116&gt;0,0,-K116/Calculadora!$B$17)</f>
        <v>5.5622032352869001E-3</v>
      </c>
      <c r="Q116" s="22">
        <f>IF(A116&gt;$C$7,,Q115*((1+Calculadora!$B$27)^(1/12)))</f>
        <v>769382.22060296906</v>
      </c>
      <c r="R116" s="22">
        <f>IF(A116&gt;$C$7,,IF(M116&gt;0,Q116-G116-M116,Q116-G116-Calculadora!$B$17))</f>
        <v>291453.06145188608</v>
      </c>
      <c r="S116" s="19">
        <f>IF(A116&gt;$C$7,,IF(K116&gt;0,R116/M116,R116/Calculadora!$B$17))</f>
        <v>1.4685372600441511</v>
      </c>
    </row>
    <row r="117" spans="1:19">
      <c r="A117" s="7">
        <v>108</v>
      </c>
      <c r="B117" s="9">
        <f t="shared" ca="1" si="22"/>
        <v>48654</v>
      </c>
      <c r="C117" s="8">
        <f t="shared" si="15"/>
        <v>892.85714285714289</v>
      </c>
      <c r="D117" s="8">
        <f t="shared" si="16"/>
        <v>200</v>
      </c>
      <c r="E117" s="8">
        <f t="shared" si="20"/>
        <v>2228.4874591489843</v>
      </c>
      <c r="F117" s="8">
        <f t="shared" si="21"/>
        <v>3321.3446020061274</v>
      </c>
      <c r="G117" s="8">
        <f t="shared" si="18"/>
        <v>278571.42857142678</v>
      </c>
      <c r="I117" s="8">
        <f t="shared" si="25"/>
        <v>4432.3663313671886</v>
      </c>
      <c r="K117" s="8">
        <f t="shared" si="17"/>
        <v>-1111.0217293610613</v>
      </c>
      <c r="M117" s="8">
        <f t="shared" si="19"/>
        <v>0</v>
      </c>
      <c r="O117" s="19">
        <f>IF(M117&gt;0,0,-K117/Calculadora!$B$17)</f>
        <v>5.598077433661656E-3</v>
      </c>
      <c r="Q117" s="22">
        <f>IF(A117&gt;$C$7,,Q116*((1+Calculadora!$B$27)^(1/12)))</f>
        <v>772516.7790066438</v>
      </c>
      <c r="R117" s="22">
        <f>IF(A117&gt;$C$7,,IF(M117&gt;0,Q117-G117-M117,Q117-G117-Calculadora!$B$17))</f>
        <v>295480.47699841799</v>
      </c>
      <c r="S117" s="19">
        <f>IF(A117&gt;$C$7,,IF(K117&gt;0,R117/M117,R117/Calculadora!$B$17))</f>
        <v>1.4888300981509128</v>
      </c>
    </row>
    <row r="118" spans="1:19">
      <c r="A118" s="7">
        <v>109</v>
      </c>
      <c r="B118" s="9">
        <f t="shared" ca="1" si="22"/>
        <v>48685</v>
      </c>
      <c r="C118" s="8">
        <f t="shared" si="15"/>
        <v>892.85714285714289</v>
      </c>
      <c r="D118" s="8">
        <f t="shared" si="16"/>
        <v>200</v>
      </c>
      <c r="E118" s="8">
        <f t="shared" si="20"/>
        <v>2221.3676909088913</v>
      </c>
      <c r="F118" s="8">
        <f t="shared" si="21"/>
        <v>3314.224833766034</v>
      </c>
      <c r="G118" s="8">
        <f t="shared" si="18"/>
        <v>277678.57142856962</v>
      </c>
      <c r="I118" s="8">
        <f>IF(A118&gt;$C$7,,I117*(Calculadora!$B$12+1))</f>
        <v>4653.9846479355483</v>
      </c>
      <c r="K118" s="8">
        <f t="shared" si="17"/>
        <v>-1339.7598141695144</v>
      </c>
      <c r="M118" s="8">
        <f t="shared" si="19"/>
        <v>0</v>
      </c>
      <c r="O118" s="19">
        <f>IF(M118&gt;0,0,-K118/Calculadora!$B$17)</f>
        <v>6.7506143075548308E-3</v>
      </c>
      <c r="Q118" s="22">
        <f>IF(A118&gt;$C$7,,Q117*((1+Calculadora!$B$27)^(1/12)))</f>
        <v>775664.10798926221</v>
      </c>
      <c r="R118" s="22">
        <f>IF(A118&gt;$C$7,,IF(M118&gt;0,Q118-G118-M118,Q118-G118-Calculadora!$B$17))</f>
        <v>299520.66312389355</v>
      </c>
      <c r="S118" s="19">
        <f>IF(A118&gt;$C$7,,IF(K118&gt;0,R118/M118,R118/Calculadora!$B$17))</f>
        <v>1.5091872830547801</v>
      </c>
    </row>
    <row r="119" spans="1:19">
      <c r="A119" s="7">
        <v>110</v>
      </c>
      <c r="B119" s="9">
        <f t="shared" ca="1" si="22"/>
        <v>48715</v>
      </c>
      <c r="C119" s="8">
        <f t="shared" si="15"/>
        <v>892.85714285714289</v>
      </c>
      <c r="D119" s="8">
        <f t="shared" si="16"/>
        <v>200</v>
      </c>
      <c r="E119" s="8">
        <f t="shared" si="20"/>
        <v>2214.2479226687988</v>
      </c>
      <c r="F119" s="8">
        <f t="shared" si="21"/>
        <v>3307.1050655259414</v>
      </c>
      <c r="G119" s="8">
        <f t="shared" si="18"/>
        <v>276785.71428571246</v>
      </c>
      <c r="I119" s="8">
        <f>IF(A119&gt;$C$7,,I118)</f>
        <v>4653.9846479355483</v>
      </c>
      <c r="K119" s="8">
        <f t="shared" si="17"/>
        <v>-1346.8795824096069</v>
      </c>
      <c r="M119" s="8">
        <f t="shared" si="19"/>
        <v>0</v>
      </c>
      <c r="O119" s="19">
        <f>IF(M119&gt;0,0,-K119/Calculadora!$B$17)</f>
        <v>6.7864885059295867E-3</v>
      </c>
      <c r="Q119" s="22">
        <f>IF(A119&gt;$C$7,,Q118*((1+Calculadora!$B$27)^(1/12)))</f>
        <v>778824.25957974361</v>
      </c>
      <c r="R119" s="22">
        <f>IF(A119&gt;$C$7,,IF(M119&gt;0,Q119-G119-M119,Q119-G119-Calculadora!$B$17))</f>
        <v>303573.67185723211</v>
      </c>
      <c r="S119" s="19">
        <f>IF(A119&gt;$C$7,,IF(K119&gt;0,R119/M119,R119/Calculadora!$B$17))</f>
        <v>1.5296090769125694</v>
      </c>
    </row>
    <row r="120" spans="1:19">
      <c r="A120" s="7">
        <v>111</v>
      </c>
      <c r="B120" s="9">
        <f t="shared" ca="1" si="22"/>
        <v>48746</v>
      </c>
      <c r="C120" s="8">
        <f t="shared" si="15"/>
        <v>892.85714285714289</v>
      </c>
      <c r="D120" s="8">
        <f t="shared" si="16"/>
        <v>200</v>
      </c>
      <c r="E120" s="8">
        <f t="shared" si="20"/>
        <v>2207.1281544287058</v>
      </c>
      <c r="F120" s="8">
        <f t="shared" si="21"/>
        <v>3299.9852972858489</v>
      </c>
      <c r="G120" s="8">
        <f t="shared" si="18"/>
        <v>275892.8571428553</v>
      </c>
      <c r="I120" s="8">
        <f t="shared" ref="I120:I129" si="26">IF(A120&gt;$C$7,,I119)</f>
        <v>4653.9846479355483</v>
      </c>
      <c r="K120" s="8">
        <f t="shared" si="17"/>
        <v>-1353.9993506496994</v>
      </c>
      <c r="M120" s="8">
        <f t="shared" si="19"/>
        <v>0</v>
      </c>
      <c r="O120" s="19">
        <f>IF(M120&gt;0,0,-K120/Calculadora!$B$17)</f>
        <v>6.8223627043043425E-3</v>
      </c>
      <c r="Q120" s="22">
        <f>IF(A120&gt;$C$7,,Q119*((1+Calculadora!$B$27)^(1/12)))</f>
        <v>781997.28601897974</v>
      </c>
      <c r="R120" s="22">
        <f>IF(A120&gt;$C$7,,IF(M120&gt;0,Q120-G120-M120,Q120-G120-Calculadora!$B$17))</f>
        <v>307639.5554393254</v>
      </c>
      <c r="S120" s="19">
        <f>IF(A120&gt;$C$7,,IF(K120&gt;0,R120/M120,R120/Calculadora!$B$17))</f>
        <v>1.5500957429491569</v>
      </c>
    </row>
    <row r="121" spans="1:19">
      <c r="A121" s="7">
        <v>112</v>
      </c>
      <c r="B121" s="9">
        <f t="shared" ca="1" si="22"/>
        <v>48776</v>
      </c>
      <c r="C121" s="8">
        <f t="shared" si="15"/>
        <v>892.85714285714289</v>
      </c>
      <c r="D121" s="8">
        <f t="shared" si="16"/>
        <v>200</v>
      </c>
      <c r="E121" s="8">
        <f t="shared" si="20"/>
        <v>2200.0083861886133</v>
      </c>
      <c r="F121" s="8">
        <f t="shared" si="21"/>
        <v>3292.8655290457564</v>
      </c>
      <c r="G121" s="8">
        <f t="shared" si="18"/>
        <v>274999.99999999814</v>
      </c>
      <c r="I121" s="8">
        <f t="shared" si="26"/>
        <v>4653.9846479355483</v>
      </c>
      <c r="K121" s="8">
        <f t="shared" si="17"/>
        <v>-1361.1191188897919</v>
      </c>
      <c r="M121" s="8">
        <f t="shared" si="19"/>
        <v>0</v>
      </c>
      <c r="O121" s="19">
        <f>IF(M121&gt;0,0,-K121/Calculadora!$B$17)</f>
        <v>6.8582369026790983E-3</v>
      </c>
      <c r="Q121" s="22">
        <f>IF(A121&gt;$C$7,,Q120*((1+Calculadora!$B$27)^(1/12)))</f>
        <v>785183.23976069817</v>
      </c>
      <c r="R121" s="22">
        <f>IF(A121&gt;$C$7,,IF(M121&gt;0,Q121-G121-M121,Q121-G121-Calculadora!$B$17))</f>
        <v>311718.36632390099</v>
      </c>
      <c r="S121" s="19">
        <f>IF(A121&gt;$C$7,,IF(K121&gt;0,R121/M121,R121/Calculadora!$B$17))</f>
        <v>1.5706475454618292</v>
      </c>
    </row>
    <row r="122" spans="1:19">
      <c r="A122" s="7">
        <v>113</v>
      </c>
      <c r="B122" s="9">
        <f t="shared" ca="1" si="22"/>
        <v>48807</v>
      </c>
      <c r="C122" s="8">
        <f t="shared" si="15"/>
        <v>892.85714285714289</v>
      </c>
      <c r="D122" s="8">
        <f t="shared" si="16"/>
        <v>200</v>
      </c>
      <c r="E122" s="8">
        <f t="shared" si="20"/>
        <v>2192.8886179485203</v>
      </c>
      <c r="F122" s="8">
        <f t="shared" si="21"/>
        <v>3285.7457608056629</v>
      </c>
      <c r="G122" s="8">
        <f t="shared" si="18"/>
        <v>274107.14285714098</v>
      </c>
      <c r="I122" s="8">
        <f t="shared" si="26"/>
        <v>4653.9846479355483</v>
      </c>
      <c r="K122" s="8">
        <f t="shared" si="17"/>
        <v>-1368.2388871298854</v>
      </c>
      <c r="M122" s="8">
        <f t="shared" si="19"/>
        <v>0</v>
      </c>
      <c r="O122" s="19">
        <f>IF(M122&gt;0,0,-K122/Calculadora!$B$17)</f>
        <v>6.8941111010538585E-3</v>
      </c>
      <c r="Q122" s="22">
        <f>IF(A122&gt;$C$7,,Q121*((1+Calculadora!$B$27)^(1/12)))</f>
        <v>788382.17347232928</v>
      </c>
      <c r="R122" s="22">
        <f>IF(A122&gt;$C$7,,IF(M122&gt;0,Q122-G122-M122,Q122-G122-Calculadora!$B$17))</f>
        <v>315810.15717838926</v>
      </c>
      <c r="S122" s="19">
        <f>IF(A122&gt;$C$7,,IF(K122&gt;0,R122/M122,R122/Calculadora!$B$17))</f>
        <v>1.5912647498246522</v>
      </c>
    </row>
    <row r="123" spans="1:19">
      <c r="A123" s="7">
        <v>114</v>
      </c>
      <c r="B123" s="9">
        <f t="shared" ca="1" si="22"/>
        <v>48838</v>
      </c>
      <c r="C123" s="8">
        <f t="shared" si="15"/>
        <v>892.85714285714289</v>
      </c>
      <c r="D123" s="8">
        <f t="shared" si="16"/>
        <v>200</v>
      </c>
      <c r="E123" s="8">
        <f t="shared" si="20"/>
        <v>2185.7688497084278</v>
      </c>
      <c r="F123" s="8">
        <f t="shared" si="21"/>
        <v>3278.6259925655704</v>
      </c>
      <c r="G123" s="8">
        <f t="shared" si="18"/>
        <v>273214.28571428382</v>
      </c>
      <c r="I123" s="8">
        <f t="shared" si="26"/>
        <v>4653.9846479355483</v>
      </c>
      <c r="K123" s="8">
        <f t="shared" si="17"/>
        <v>-1375.3586553699779</v>
      </c>
      <c r="M123" s="8">
        <f t="shared" si="19"/>
        <v>0</v>
      </c>
      <c r="O123" s="19">
        <f>IF(M123&gt;0,0,-K123/Calculadora!$B$17)</f>
        <v>6.9299852994286143E-3</v>
      </c>
      <c r="Q123" s="22">
        <f>IF(A123&gt;$C$7,,Q122*((1+Calculadora!$B$27)^(1/12)))</f>
        <v>791594.14003587724</v>
      </c>
      <c r="R123" s="22">
        <f>IF(A123&gt;$C$7,,IF(M123&gt;0,Q123-G123-M123,Q123-G123-Calculadora!$B$17))</f>
        <v>319914.98088479438</v>
      </c>
      <c r="S123" s="19">
        <f>IF(A123&gt;$C$7,,IF(K123&gt;0,R123/M123,R123/Calculadora!$B$17))</f>
        <v>1.6119476224928591</v>
      </c>
    </row>
    <row r="124" spans="1:19">
      <c r="A124" s="7">
        <v>115</v>
      </c>
      <c r="B124" s="9">
        <f t="shared" ca="1" si="22"/>
        <v>48868</v>
      </c>
      <c r="C124" s="8">
        <f t="shared" si="15"/>
        <v>892.85714285714289</v>
      </c>
      <c r="D124" s="8">
        <f t="shared" si="16"/>
        <v>200</v>
      </c>
      <c r="E124" s="8">
        <f t="shared" si="20"/>
        <v>2178.6490814683348</v>
      </c>
      <c r="F124" s="8">
        <f t="shared" si="21"/>
        <v>3271.5062243254779</v>
      </c>
      <c r="G124" s="8">
        <f t="shared" si="18"/>
        <v>272321.42857142666</v>
      </c>
      <c r="I124" s="8">
        <f t="shared" si="26"/>
        <v>4653.9846479355483</v>
      </c>
      <c r="K124" s="8">
        <f t="shared" si="17"/>
        <v>-1382.4784236100704</v>
      </c>
      <c r="M124" s="8">
        <f t="shared" si="19"/>
        <v>0</v>
      </c>
      <c r="O124" s="19">
        <f>IF(M124&gt;0,0,-K124/Calculadora!$B$17)</f>
        <v>6.9658594978033702E-3</v>
      </c>
      <c r="Q124" s="22">
        <f>IF(A124&gt;$C$7,,Q123*((1+Calculadora!$B$27)^(1/12)))</f>
        <v>794819.19254879409</v>
      </c>
      <c r="R124" s="22">
        <f>IF(A124&gt;$C$7,,IF(M124&gt;0,Q124-G124-M124,Q124-G124-Calculadora!$B$17))</f>
        <v>324032.89054056839</v>
      </c>
      <c r="S124" s="19">
        <f>IF(A124&gt;$C$7,,IF(K124&gt;0,R124/M124,R124/Calculadora!$B$17))</f>
        <v>1.6326964310072551</v>
      </c>
    </row>
    <row r="125" spans="1:19">
      <c r="A125" s="7">
        <v>116</v>
      </c>
      <c r="B125" s="9">
        <f t="shared" ca="1" si="22"/>
        <v>48899</v>
      </c>
      <c r="C125" s="8">
        <f t="shared" si="15"/>
        <v>892.85714285714289</v>
      </c>
      <c r="D125" s="8">
        <f t="shared" si="16"/>
        <v>200</v>
      </c>
      <c r="E125" s="8">
        <f t="shared" si="20"/>
        <v>2171.5293132282418</v>
      </c>
      <c r="F125" s="8">
        <f t="shared" si="21"/>
        <v>3264.3864560853845</v>
      </c>
      <c r="G125" s="8">
        <f t="shared" si="18"/>
        <v>271428.5714285695</v>
      </c>
      <c r="I125" s="8">
        <f t="shared" si="26"/>
        <v>4653.9846479355483</v>
      </c>
      <c r="K125" s="8">
        <f t="shared" si="17"/>
        <v>-1389.5981918501639</v>
      </c>
      <c r="M125" s="8">
        <f t="shared" si="19"/>
        <v>0</v>
      </c>
      <c r="O125" s="19">
        <f>IF(M125&gt;0,0,-K125/Calculadora!$B$17)</f>
        <v>7.0017336961781303E-3</v>
      </c>
      <c r="Q125" s="22">
        <f>IF(A125&gt;$C$7,,Q124*((1+Calculadora!$B$27)^(1/12)))</f>
        <v>798057.38432485727</v>
      </c>
      <c r="R125" s="22">
        <f>IF(A125&gt;$C$7,,IF(M125&gt;0,Q125-G125-M125,Q125-G125-Calculadora!$B$17))</f>
        <v>328163.93945948873</v>
      </c>
      <c r="S125" s="19">
        <f>IF(A125&gt;$C$7,,IF(K125&gt;0,R125/M125,R125/Calculadora!$B$17))</f>
        <v>1.6535114439986391</v>
      </c>
    </row>
    <row r="126" spans="1:19">
      <c r="A126" s="7">
        <v>117</v>
      </c>
      <c r="B126" s="9">
        <f t="shared" ca="1" si="22"/>
        <v>48929</v>
      </c>
      <c r="C126" s="8">
        <f t="shared" si="15"/>
        <v>892.85714285714289</v>
      </c>
      <c r="D126" s="8">
        <f t="shared" si="16"/>
        <v>200</v>
      </c>
      <c r="E126" s="8">
        <f t="shared" si="20"/>
        <v>2164.4095449881493</v>
      </c>
      <c r="F126" s="8">
        <f t="shared" si="21"/>
        <v>3257.2666878452919</v>
      </c>
      <c r="G126" s="8">
        <f t="shared" si="18"/>
        <v>270535.71428571234</v>
      </c>
      <c r="I126" s="8">
        <f t="shared" si="26"/>
        <v>4653.9846479355483</v>
      </c>
      <c r="K126" s="8">
        <f t="shared" si="17"/>
        <v>-1396.7179600902564</v>
      </c>
      <c r="M126" s="8">
        <f t="shared" si="19"/>
        <v>0</v>
      </c>
      <c r="O126" s="19">
        <f>IF(M126&gt;0,0,-K126/Calculadora!$B$17)</f>
        <v>7.0376078945528862E-3</v>
      </c>
      <c r="Q126" s="22">
        <f>IF(A126&gt;$C$7,,Q125*((1+Calculadora!$B$27)^(1/12)))</f>
        <v>801308.76889505133</v>
      </c>
      <c r="R126" s="22">
        <f>IF(A126&gt;$C$7,,IF(M126&gt;0,Q126-G126-M126,Q126-G126-Calculadora!$B$17))</f>
        <v>332308.18117253995</v>
      </c>
      <c r="S126" s="19">
        <f>IF(A126&gt;$C$7,,IF(K126&gt;0,R126/M126,R126/Calculadora!$B$17))</f>
        <v>1.6743929311922454</v>
      </c>
    </row>
    <row r="127" spans="1:19">
      <c r="A127" s="7">
        <v>118</v>
      </c>
      <c r="B127" s="9">
        <f t="shared" ca="1" si="22"/>
        <v>48960</v>
      </c>
      <c r="C127" s="8">
        <f t="shared" si="15"/>
        <v>892.85714285714289</v>
      </c>
      <c r="D127" s="8">
        <f t="shared" si="16"/>
        <v>200</v>
      </c>
      <c r="E127" s="8">
        <f t="shared" si="20"/>
        <v>2157.2897767480563</v>
      </c>
      <c r="F127" s="8">
        <f t="shared" si="21"/>
        <v>3250.1469196051994</v>
      </c>
      <c r="G127" s="8">
        <f t="shared" si="18"/>
        <v>269642.85714285518</v>
      </c>
      <c r="I127" s="8">
        <f t="shared" si="26"/>
        <v>4653.9846479355483</v>
      </c>
      <c r="K127" s="8">
        <f t="shared" si="17"/>
        <v>-1403.8377283303489</v>
      </c>
      <c r="M127" s="8">
        <f t="shared" si="19"/>
        <v>0</v>
      </c>
      <c r="O127" s="19">
        <f>IF(M127&gt;0,0,-K127/Calculadora!$B$17)</f>
        <v>7.073482092927642E-3</v>
      </c>
      <c r="Q127" s="22">
        <f>IF(A127&gt;$C$7,,Q126*((1+Calculadora!$B$27)^(1/12)))</f>
        <v>804573.40000845259</v>
      </c>
      <c r="R127" s="22">
        <f>IF(A127&gt;$C$7,,IF(M127&gt;0,Q127-G127-M127,Q127-G127-Calculadora!$B$17))</f>
        <v>336465.66942879837</v>
      </c>
      <c r="S127" s="19">
        <f>IF(A127&gt;$C$7,,IF(K127&gt;0,R127/M127,R127/Calculadora!$B$17))</f>
        <v>1.6953411634122022</v>
      </c>
    </row>
    <row r="128" spans="1:19">
      <c r="A128" s="7">
        <v>119</v>
      </c>
      <c r="B128" s="9">
        <f t="shared" ca="1" si="22"/>
        <v>48991</v>
      </c>
      <c r="C128" s="8">
        <f t="shared" si="15"/>
        <v>892.85714285714289</v>
      </c>
      <c r="D128" s="8">
        <f t="shared" si="16"/>
        <v>200</v>
      </c>
      <c r="E128" s="8">
        <f t="shared" si="20"/>
        <v>2150.1700085079638</v>
      </c>
      <c r="F128" s="8">
        <f t="shared" si="21"/>
        <v>3243.0271513651069</v>
      </c>
      <c r="G128" s="8">
        <f t="shared" si="18"/>
        <v>268749.99999999802</v>
      </c>
      <c r="I128" s="8">
        <f t="shared" si="26"/>
        <v>4653.9846479355483</v>
      </c>
      <c r="K128" s="8">
        <f t="shared" si="17"/>
        <v>-1410.9574965704414</v>
      </c>
      <c r="M128" s="8">
        <f t="shared" si="19"/>
        <v>0</v>
      </c>
      <c r="O128" s="19">
        <f>IF(M128&gt;0,0,-K128/Calculadora!$B$17)</f>
        <v>7.1093562913023978E-3</v>
      </c>
      <c r="Q128" s="22">
        <f>IF(A128&gt;$C$7,,Q127*((1+Calculadora!$B$27)^(1/12)))</f>
        <v>807851.33163311786</v>
      </c>
      <c r="R128" s="22">
        <f>IF(A128&gt;$C$7,,IF(M128&gt;0,Q128-G128-M128,Q128-G128-Calculadora!$B$17))</f>
        <v>340636.4581963208</v>
      </c>
      <c r="S128" s="19">
        <f>IF(A128&gt;$C$7,,IF(K128&gt;0,R128/M128,R128/Calculadora!$B$17))</f>
        <v>1.7163564125860096</v>
      </c>
    </row>
    <row r="129" spans="1:19">
      <c r="A129" s="7">
        <v>120</v>
      </c>
      <c r="B129" s="9">
        <f t="shared" ca="1" si="22"/>
        <v>49019</v>
      </c>
      <c r="C129" s="8">
        <f t="shared" si="15"/>
        <v>892.85714285714289</v>
      </c>
      <c r="D129" s="8">
        <f t="shared" si="16"/>
        <v>200</v>
      </c>
      <c r="E129" s="8">
        <f t="shared" si="20"/>
        <v>2143.0502402678708</v>
      </c>
      <c r="F129" s="8">
        <f t="shared" si="21"/>
        <v>3235.9073831250134</v>
      </c>
      <c r="G129" s="8">
        <f t="shared" si="18"/>
        <v>267857.14285714086</v>
      </c>
      <c r="I129" s="8">
        <f t="shared" si="26"/>
        <v>4653.9846479355483</v>
      </c>
      <c r="K129" s="8">
        <f t="shared" si="17"/>
        <v>-1418.0772648105349</v>
      </c>
      <c r="M129" s="8">
        <f t="shared" si="19"/>
        <v>0</v>
      </c>
      <c r="O129" s="19">
        <f>IF(M129&gt;0,0,-K129/Calculadora!$B$17)</f>
        <v>7.145230489677158E-3</v>
      </c>
      <c r="Q129" s="22">
        <f>IF(A129&gt;$C$7,,Q128*((1+Calculadora!$B$27)^(1/12)))</f>
        <v>811142.61795697629</v>
      </c>
      <c r="R129" s="22">
        <f>IF(A129&gt;$C$7,,IF(M129&gt;0,Q129-G129-M129,Q129-G129-Calculadora!$B$17))</f>
        <v>344820.60166303639</v>
      </c>
      <c r="S129" s="19">
        <f>IF(A129&gt;$C$7,,IF(K129&gt;0,R129/M129,R129/Calculadora!$B$17))</f>
        <v>1.7374389517490318</v>
      </c>
    </row>
    <row r="130" spans="1:19">
      <c r="A130" s="7">
        <v>121</v>
      </c>
      <c r="B130" s="9">
        <f t="shared" ca="1" si="22"/>
        <v>49050</v>
      </c>
      <c r="C130" s="8">
        <f t="shared" si="15"/>
        <v>892.85714285714289</v>
      </c>
      <c r="D130" s="8">
        <f t="shared" si="16"/>
        <v>200</v>
      </c>
      <c r="E130" s="8">
        <f t="shared" si="20"/>
        <v>2135.9304720277783</v>
      </c>
      <c r="F130" s="8">
        <f t="shared" si="21"/>
        <v>3228.7876148849209</v>
      </c>
      <c r="G130" s="8">
        <f t="shared" si="18"/>
        <v>266964.2857142837</v>
      </c>
      <c r="I130" s="8">
        <f>IF(A130&gt;$C$7,,I129*(Calculadora!$B$12+1))</f>
        <v>4886.6838803323262</v>
      </c>
      <c r="K130" s="8">
        <f t="shared" si="17"/>
        <v>-1657.8962654474053</v>
      </c>
      <c r="M130" s="8">
        <f t="shared" si="19"/>
        <v>0</v>
      </c>
      <c r="O130" s="19">
        <f>IF(M130&gt;0,0,-K130/Calculadora!$B$17)</f>
        <v>8.3536004973462519E-3</v>
      </c>
      <c r="Q130" s="22">
        <f>IF(A130&gt;$C$7,,Q129*((1+Calculadora!$B$27)^(1/12)))</f>
        <v>814447.31338872563</v>
      </c>
      <c r="R130" s="22">
        <f>IF(A130&gt;$C$7,,IF(M130&gt;0,Q130-G130-M130,Q130-G130-Calculadora!$B$17))</f>
        <v>349018.15423764288</v>
      </c>
      <c r="S130" s="19">
        <f>IF(A130&gt;$C$7,,IF(K130&gt;0,R130/M130,R130/Calculadora!$B$17))</f>
        <v>1.7585890550490155</v>
      </c>
    </row>
    <row r="131" spans="1:19">
      <c r="A131" s="7">
        <v>122</v>
      </c>
      <c r="B131" s="9">
        <f t="shared" ca="1" si="22"/>
        <v>49080</v>
      </c>
      <c r="C131" s="8">
        <f t="shared" si="15"/>
        <v>892.85714285714289</v>
      </c>
      <c r="D131" s="8">
        <f t="shared" si="16"/>
        <v>200</v>
      </c>
      <c r="E131" s="8">
        <f t="shared" si="20"/>
        <v>2128.8107037876853</v>
      </c>
      <c r="F131" s="8">
        <f t="shared" si="21"/>
        <v>3221.6678466448284</v>
      </c>
      <c r="G131" s="8">
        <f t="shared" si="18"/>
        <v>266071.42857142654</v>
      </c>
      <c r="I131" s="8">
        <f>IF(A131&gt;$C$7,,I130)</f>
        <v>4886.6838803323262</v>
      </c>
      <c r="K131" s="8">
        <f t="shared" si="17"/>
        <v>-1665.0160336874978</v>
      </c>
      <c r="M131" s="8">
        <f t="shared" si="19"/>
        <v>0</v>
      </c>
      <c r="O131" s="19">
        <f>IF(M131&gt;0,0,-K131/Calculadora!$B$17)</f>
        <v>8.3894746957210078E-3</v>
      </c>
      <c r="Q131" s="22">
        <f>IF(A131&gt;$C$7,,Q130*((1+Calculadora!$B$27)^(1/12)))</f>
        <v>817765.4725587311</v>
      </c>
      <c r="R131" s="22">
        <f>IF(A131&gt;$C$7,,IF(M131&gt;0,Q131-G131-M131,Q131-G131-Calculadora!$B$17))</f>
        <v>353229.17055050551</v>
      </c>
      <c r="S131" s="19">
        <f>IF(A131&gt;$C$7,,IF(K131&gt;0,R131/M131,R131/Calculadora!$B$17))</f>
        <v>1.7798069977506172</v>
      </c>
    </row>
    <row r="132" spans="1:19">
      <c r="A132" s="7">
        <v>123</v>
      </c>
      <c r="B132" s="9">
        <f t="shared" ca="1" si="22"/>
        <v>49111</v>
      </c>
      <c r="C132" s="8">
        <f t="shared" si="15"/>
        <v>892.85714285714289</v>
      </c>
      <c r="D132" s="8">
        <f t="shared" si="16"/>
        <v>200</v>
      </c>
      <c r="E132" s="8">
        <f t="shared" si="20"/>
        <v>2121.6909355475927</v>
      </c>
      <c r="F132" s="8">
        <f t="shared" si="21"/>
        <v>3214.5480784047359</v>
      </c>
      <c r="G132" s="8">
        <f t="shared" si="18"/>
        <v>265178.57142856938</v>
      </c>
      <c r="I132" s="8">
        <f t="shared" ref="I132:I141" si="27">IF(A132&gt;$C$7,,I131)</f>
        <v>4886.6838803323262</v>
      </c>
      <c r="K132" s="8">
        <f t="shared" si="17"/>
        <v>-1672.1358019275904</v>
      </c>
      <c r="M132" s="8">
        <f t="shared" si="19"/>
        <v>0</v>
      </c>
      <c r="O132" s="19">
        <f>IF(M132&gt;0,0,-K132/Calculadora!$B$17)</f>
        <v>8.4253488940957636E-3</v>
      </c>
      <c r="Q132" s="22">
        <f>IF(A132&gt;$C$7,,Q131*((1+Calculadora!$B$27)^(1/12)))</f>
        <v>821097.150319929</v>
      </c>
      <c r="R132" s="22">
        <f>IF(A132&gt;$C$7,,IF(M132&gt;0,Q132-G132-M132,Q132-G132-Calculadora!$B$17))</f>
        <v>357453.70545456058</v>
      </c>
      <c r="S132" s="19">
        <f>IF(A132&gt;$C$7,,IF(K132&gt;0,R132/M132,R132/Calculadora!$B$17))</f>
        <v>1.8010930562399567</v>
      </c>
    </row>
    <row r="133" spans="1:19">
      <c r="A133" s="7">
        <v>124</v>
      </c>
      <c r="B133" s="9">
        <f t="shared" ca="1" si="22"/>
        <v>49141</v>
      </c>
      <c r="C133" s="8">
        <f t="shared" si="15"/>
        <v>892.85714285714289</v>
      </c>
      <c r="D133" s="8">
        <f t="shared" si="16"/>
        <v>200</v>
      </c>
      <c r="E133" s="8">
        <f t="shared" si="20"/>
        <v>2114.5711673074998</v>
      </c>
      <c r="F133" s="8">
        <f t="shared" si="21"/>
        <v>3207.4283101646424</v>
      </c>
      <c r="G133" s="8">
        <f t="shared" si="18"/>
        <v>264285.71428571222</v>
      </c>
      <c r="I133" s="8">
        <f t="shared" si="27"/>
        <v>4886.6838803323262</v>
      </c>
      <c r="K133" s="8">
        <f t="shared" si="17"/>
        <v>-1679.2555701676838</v>
      </c>
      <c r="M133" s="8">
        <f t="shared" si="19"/>
        <v>0</v>
      </c>
      <c r="O133" s="19">
        <f>IF(M133&gt;0,0,-K133/Calculadora!$B$17)</f>
        <v>8.4612230924705229E-3</v>
      </c>
      <c r="Q133" s="22">
        <f>IF(A133&gt;$C$7,,Q132*((1+Calculadora!$B$27)^(1/12)))</f>
        <v>824442.40174873336</v>
      </c>
      <c r="R133" s="22">
        <f>IF(A133&gt;$C$7,,IF(M133&gt;0,Q133-G133-M133,Q133-G133-Calculadora!$B$17))</f>
        <v>361691.8140262221</v>
      </c>
      <c r="S133" s="19">
        <f>IF(A133&gt;$C$7,,IF(K133&gt;0,R133/M133,R133/Calculadora!$B$17))</f>
        <v>1.8224475080291855</v>
      </c>
    </row>
    <row r="134" spans="1:19">
      <c r="A134" s="7">
        <v>125</v>
      </c>
      <c r="B134" s="9">
        <f t="shared" ca="1" si="22"/>
        <v>49172</v>
      </c>
      <c r="C134" s="8">
        <f t="shared" si="15"/>
        <v>892.85714285714289</v>
      </c>
      <c r="D134" s="8">
        <f t="shared" si="16"/>
        <v>200</v>
      </c>
      <c r="E134" s="8">
        <f t="shared" si="20"/>
        <v>2107.4513990674068</v>
      </c>
      <c r="F134" s="8">
        <f t="shared" si="21"/>
        <v>3200.3085419245499</v>
      </c>
      <c r="G134" s="8">
        <f t="shared" si="18"/>
        <v>263392.85714285506</v>
      </c>
      <c r="I134" s="8">
        <f t="shared" si="27"/>
        <v>4886.6838803323262</v>
      </c>
      <c r="K134" s="8">
        <f t="shared" si="17"/>
        <v>-1686.3753384077763</v>
      </c>
      <c r="M134" s="8">
        <f t="shared" si="19"/>
        <v>0</v>
      </c>
      <c r="O134" s="19">
        <f>IF(M134&gt;0,0,-K134/Calculadora!$B$17)</f>
        <v>8.4970972908452787E-3</v>
      </c>
      <c r="Q134" s="22">
        <f>IF(A134&gt;$C$7,,Q133*((1+Calculadora!$B$27)^(1/12)))</f>
        <v>827801.28214594605</v>
      </c>
      <c r="R134" s="22">
        <f>IF(A134&gt;$C$7,,IF(M134&gt;0,Q134-G134-M134,Q134-G134-Calculadora!$B$17))</f>
        <v>365943.55156629195</v>
      </c>
      <c r="S134" s="19">
        <f>IF(A134&gt;$C$7,,IF(K134&gt;0,R134/M134,R134/Calculadora!$B$17))</f>
        <v>1.8438706317610725</v>
      </c>
    </row>
    <row r="135" spans="1:19">
      <c r="A135" s="7">
        <v>126</v>
      </c>
      <c r="B135" s="9">
        <f t="shared" ca="1" si="22"/>
        <v>49203</v>
      </c>
      <c r="C135" s="8">
        <f t="shared" si="15"/>
        <v>892.85714285714289</v>
      </c>
      <c r="D135" s="8">
        <f t="shared" si="16"/>
        <v>200</v>
      </c>
      <c r="E135" s="8">
        <f t="shared" si="20"/>
        <v>2100.3316308273143</v>
      </c>
      <c r="F135" s="8">
        <f t="shared" si="21"/>
        <v>3193.1887736844574</v>
      </c>
      <c r="G135" s="8">
        <f t="shared" si="18"/>
        <v>262499.9999999979</v>
      </c>
      <c r="I135" s="8">
        <f t="shared" si="27"/>
        <v>4886.6838803323262</v>
      </c>
      <c r="K135" s="8">
        <f t="shared" si="17"/>
        <v>-1693.4951066478689</v>
      </c>
      <c r="M135" s="8">
        <f t="shared" si="19"/>
        <v>0</v>
      </c>
      <c r="O135" s="19">
        <f>IF(M135&gt;0,0,-K135/Calculadora!$B$17)</f>
        <v>8.5329714892200346E-3</v>
      </c>
      <c r="Q135" s="22">
        <f>IF(A135&gt;$C$7,,Q134*((1+Calculadora!$B$27)^(1/12)))</f>
        <v>831173.84703767148</v>
      </c>
      <c r="R135" s="22">
        <f>IF(A135&gt;$C$7,,IF(M135&gt;0,Q135-G135-M135,Q135-G135-Calculadora!$B$17))</f>
        <v>370208.97360087454</v>
      </c>
      <c r="S135" s="19">
        <f>IF(A135&gt;$C$7,,IF(K135&gt;0,R135/M135,R135/Calculadora!$B$17))</f>
        <v>1.865362707213613</v>
      </c>
    </row>
    <row r="136" spans="1:19">
      <c r="A136" s="7">
        <v>127</v>
      </c>
      <c r="B136" s="9">
        <f t="shared" ca="1" si="22"/>
        <v>49233</v>
      </c>
      <c r="C136" s="8">
        <f t="shared" si="15"/>
        <v>892.85714285714289</v>
      </c>
      <c r="D136" s="8">
        <f t="shared" si="16"/>
        <v>200</v>
      </c>
      <c r="E136" s="8">
        <f t="shared" si="20"/>
        <v>2093.2118625872213</v>
      </c>
      <c r="F136" s="8">
        <f t="shared" si="21"/>
        <v>3186.0690054443639</v>
      </c>
      <c r="G136" s="8">
        <f t="shared" si="18"/>
        <v>261607.14285714077</v>
      </c>
      <c r="I136" s="8">
        <f t="shared" si="27"/>
        <v>4886.6838803323262</v>
      </c>
      <c r="K136" s="8">
        <f t="shared" si="17"/>
        <v>-1700.6148748879623</v>
      </c>
      <c r="M136" s="8">
        <f t="shared" si="19"/>
        <v>0</v>
      </c>
      <c r="O136" s="19">
        <f>IF(M136&gt;0,0,-K136/Calculadora!$B$17)</f>
        <v>8.5688456875947956E-3</v>
      </c>
      <c r="Q136" s="22">
        <f>IF(A136&gt;$C$7,,Q135*((1+Calculadora!$B$27)^(1/12)))</f>
        <v>834560.15217623417</v>
      </c>
      <c r="R136" s="22">
        <f>IF(A136&gt;$C$7,,IF(M136&gt;0,Q136-G136-M136,Q136-G136-Calculadora!$B$17))</f>
        <v>374488.13588229439</v>
      </c>
      <c r="S136" s="19">
        <f>IF(A136&gt;$C$7,,IF(K136&gt;0,R136/M136,R136/Calculadora!$B$17))</f>
        <v>1.8869240153046518</v>
      </c>
    </row>
    <row r="137" spans="1:19">
      <c r="A137" s="7">
        <v>128</v>
      </c>
      <c r="B137" s="9">
        <f t="shared" ca="1" si="22"/>
        <v>49264</v>
      </c>
      <c r="C137" s="8">
        <f t="shared" si="15"/>
        <v>892.85714285714289</v>
      </c>
      <c r="D137" s="8">
        <f t="shared" si="16"/>
        <v>200</v>
      </c>
      <c r="E137" s="8">
        <f t="shared" si="20"/>
        <v>2086.0920943471288</v>
      </c>
      <c r="F137" s="8">
        <f t="shared" si="21"/>
        <v>3178.9492372042714</v>
      </c>
      <c r="G137" s="8">
        <f t="shared" si="18"/>
        <v>260714.28571428364</v>
      </c>
      <c r="I137" s="8">
        <f t="shared" si="27"/>
        <v>4886.6838803323262</v>
      </c>
      <c r="K137" s="8">
        <f t="shared" si="17"/>
        <v>-1707.7346431280548</v>
      </c>
      <c r="M137" s="8">
        <f t="shared" si="19"/>
        <v>0</v>
      </c>
      <c r="O137" s="19">
        <f>IF(M137&gt;0,0,-K137/Calculadora!$B$17)</f>
        <v>8.6047198859695515E-3</v>
      </c>
      <c r="Q137" s="22">
        <f>IF(A137&gt;$C$7,,Q136*((1+Calculadora!$B$27)^(1/12)))</f>
        <v>837960.25354110054</v>
      </c>
      <c r="R137" s="22">
        <f>IF(A137&gt;$C$7,,IF(M137&gt;0,Q137-G137-M137,Q137-G137-Calculadora!$B$17))</f>
        <v>378781.09439001791</v>
      </c>
      <c r="S137" s="19">
        <f>IF(A137&gt;$C$7,,IF(K137&gt;0,R137/M137,R137/Calculadora!$B$17))</f>
        <v>1.908554838096528</v>
      </c>
    </row>
    <row r="138" spans="1:19">
      <c r="A138" s="7">
        <v>129</v>
      </c>
      <c r="B138" s="9">
        <f t="shared" ca="1" si="22"/>
        <v>49294</v>
      </c>
      <c r="C138" s="8">
        <f t="shared" si="15"/>
        <v>892.85714285714289</v>
      </c>
      <c r="D138" s="8">
        <f t="shared" si="16"/>
        <v>200</v>
      </c>
      <c r="E138" s="8">
        <f t="shared" si="20"/>
        <v>2078.9723261070362</v>
      </c>
      <c r="F138" s="8">
        <f t="shared" si="21"/>
        <v>3171.8294689641789</v>
      </c>
      <c r="G138" s="8">
        <f t="shared" si="18"/>
        <v>259821.42857142651</v>
      </c>
      <c r="I138" s="8">
        <f t="shared" si="27"/>
        <v>4886.6838803323262</v>
      </c>
      <c r="K138" s="8">
        <f t="shared" si="17"/>
        <v>-1714.8544113681473</v>
      </c>
      <c r="M138" s="8">
        <f t="shared" si="19"/>
        <v>0</v>
      </c>
      <c r="O138" s="19">
        <f>IF(M138&gt;0,0,-K138/Calculadora!$B$17)</f>
        <v>8.6405940843443073E-3</v>
      </c>
      <c r="Q138" s="22">
        <f>IF(A138&gt;$C$7,,Q137*((1+Calculadora!$B$27)^(1/12)))</f>
        <v>841374.20733980439</v>
      </c>
      <c r="R138" s="22">
        <f>IF(A138&gt;$C$7,,IF(M138&gt;0,Q138-G138-M138,Q138-G138-Calculadora!$B$17))</f>
        <v>383087.9053315788</v>
      </c>
      <c r="S138" s="19">
        <f>IF(A138&gt;$C$7,,IF(K138&gt;0,R138/M138,R138/Calculadora!$B$17))</f>
        <v>1.9302554588007375</v>
      </c>
    </row>
    <row r="139" spans="1:19">
      <c r="A139" s="7">
        <v>130</v>
      </c>
      <c r="B139" s="9">
        <f t="shared" ca="1" si="22"/>
        <v>49325</v>
      </c>
      <c r="C139" s="8">
        <f t="shared" ref="C139:C202" si="28">IF(A139&gt;$C$7,,$C$4/$C$7)</f>
        <v>892.85714285714289</v>
      </c>
      <c r="D139" s="8">
        <f t="shared" ref="D139:D202" si="29">IF(A139&gt;$C$7,,200)</f>
        <v>200</v>
      </c>
      <c r="E139" s="8">
        <f t="shared" si="20"/>
        <v>2071.8525578669437</v>
      </c>
      <c r="F139" s="8">
        <f t="shared" si="21"/>
        <v>3164.7097007240864</v>
      </c>
      <c r="G139" s="8">
        <f t="shared" si="18"/>
        <v>258928.57142856938</v>
      </c>
      <c r="I139" s="8">
        <f t="shared" si="27"/>
        <v>4886.6838803323262</v>
      </c>
      <c r="K139" s="8">
        <f t="shared" ref="K139:K202" si="30">F139-I139</f>
        <v>-1721.9741796082399</v>
      </c>
      <c r="M139" s="8">
        <f t="shared" si="19"/>
        <v>0</v>
      </c>
      <c r="O139" s="19">
        <f>IF(M139&gt;0,0,-K139/Calculadora!$B$17)</f>
        <v>8.6764682827190631E-3</v>
      </c>
      <c r="Q139" s="22">
        <f>IF(A139&gt;$C$7,,Q138*((1+Calculadora!$B$27)^(1/12)))</f>
        <v>844802.0700088758</v>
      </c>
      <c r="R139" s="22">
        <f>IF(A139&gt;$C$7,,IF(M139&gt;0,Q139-G139-M139,Q139-G139-Calculadora!$B$17))</f>
        <v>387408.62514350738</v>
      </c>
      <c r="S139" s="19">
        <f>IF(A139&gt;$C$7,,IF(K139&gt;0,R139/M139,R139/Calculadora!$B$17))</f>
        <v>1.9520261617826153</v>
      </c>
    </row>
    <row r="140" spans="1:19">
      <c r="A140" s="7">
        <v>131</v>
      </c>
      <c r="B140" s="9">
        <f t="shared" ca="1" si="22"/>
        <v>49356</v>
      </c>
      <c r="C140" s="8">
        <f t="shared" si="28"/>
        <v>892.85714285714289</v>
      </c>
      <c r="D140" s="8">
        <f t="shared" si="29"/>
        <v>200</v>
      </c>
      <c r="E140" s="8">
        <f t="shared" si="20"/>
        <v>2064.7327896268512</v>
      </c>
      <c r="F140" s="8">
        <f t="shared" si="21"/>
        <v>3157.5899324839938</v>
      </c>
      <c r="G140" s="8">
        <f t="shared" ref="G140:G203" si="31">G139-C140</f>
        <v>258035.71428571225</v>
      </c>
      <c r="I140" s="8">
        <f t="shared" si="27"/>
        <v>4886.6838803323262</v>
      </c>
      <c r="K140" s="8">
        <f t="shared" si="30"/>
        <v>-1729.0939478483324</v>
      </c>
      <c r="M140" s="8">
        <f t="shared" ref="M140:M203" si="32">IF(K140&gt;0,M139+K140,0)</f>
        <v>0</v>
      </c>
      <c r="O140" s="19">
        <f>IF(M140&gt;0,0,-K140/Calculadora!$B$17)</f>
        <v>8.712342481093819E-3</v>
      </c>
      <c r="Q140" s="22">
        <f>IF(A140&gt;$C$7,,Q139*((1+Calculadora!$B$27)^(1/12)))</f>
        <v>848243.89821477432</v>
      </c>
      <c r="R140" s="22">
        <f>IF(A140&gt;$C$7,,IF(M140&gt;0,Q140-G140-M140,Q140-G140-Calculadora!$B$17))</f>
        <v>391743.31049226306</v>
      </c>
      <c r="S140" s="19">
        <f>IF(A140&gt;$C$7,,IF(K140&gt;0,R140/M140,R140/Calculadora!$B$17))</f>
        <v>1.9738672325660358</v>
      </c>
    </row>
    <row r="141" spans="1:19">
      <c r="A141" s="7">
        <v>132</v>
      </c>
      <c r="B141" s="9">
        <f t="shared" ca="1" si="22"/>
        <v>49384</v>
      </c>
      <c r="C141" s="8">
        <f t="shared" si="28"/>
        <v>892.85714285714289</v>
      </c>
      <c r="D141" s="8">
        <f t="shared" si="29"/>
        <v>200</v>
      </c>
      <c r="E141" s="8">
        <f t="shared" ref="E141:E204" si="33">$C$6*G140</f>
        <v>2057.6130213867586</v>
      </c>
      <c r="F141" s="8">
        <f t="shared" ref="F141:F204" si="34">C141+D141+E141</f>
        <v>3150.4701642439013</v>
      </c>
      <c r="G141" s="8">
        <f t="shared" si="31"/>
        <v>257142.85714285512</v>
      </c>
      <c r="I141" s="8">
        <f t="shared" si="27"/>
        <v>4886.6838803323262</v>
      </c>
      <c r="K141" s="8">
        <f t="shared" si="30"/>
        <v>-1736.2137160884249</v>
      </c>
      <c r="M141" s="8">
        <f t="shared" si="32"/>
        <v>0</v>
      </c>
      <c r="O141" s="19">
        <f>IF(M141&gt;0,0,-K141/Calculadora!$B$17)</f>
        <v>8.7482166794685748E-3</v>
      </c>
      <c r="Q141" s="22">
        <f>IF(A141&gt;$C$7,,Q140*((1+Calculadora!$B$27)^(1/12)))</f>
        <v>851699.74885482574</v>
      </c>
      <c r="R141" s="22">
        <f>IF(A141&gt;$C$7,,IF(M141&gt;0,Q141-G141-M141,Q141-G141-Calculadora!$B$17))</f>
        <v>396092.01827517152</v>
      </c>
      <c r="S141" s="19">
        <f>IF(A141&gt;$C$7,,IF(K141&gt;0,R141/M141,R141/Calculadora!$B$17))</f>
        <v>1.9957789578381318</v>
      </c>
    </row>
    <row r="142" spans="1:19">
      <c r="A142" s="7">
        <v>133</v>
      </c>
      <c r="B142" s="9">
        <f t="shared" ca="1" si="22"/>
        <v>49415</v>
      </c>
      <c r="C142" s="8">
        <f t="shared" si="28"/>
        <v>892.85714285714289</v>
      </c>
      <c r="D142" s="8">
        <f t="shared" si="29"/>
        <v>200</v>
      </c>
      <c r="E142" s="8">
        <f t="shared" si="33"/>
        <v>2050.4932531466661</v>
      </c>
      <c r="F142" s="8">
        <f t="shared" si="34"/>
        <v>3143.3503960038088</v>
      </c>
      <c r="G142" s="8">
        <f t="shared" si="31"/>
        <v>256249.99999999799</v>
      </c>
      <c r="I142" s="8">
        <f>IF(A142&gt;$C$7,,I141*(Calculadora!$B$12+1))</f>
        <v>5131.0180743489427</v>
      </c>
      <c r="K142" s="8">
        <f t="shared" si="30"/>
        <v>-1987.6676783451339</v>
      </c>
      <c r="M142" s="8">
        <f t="shared" si="32"/>
        <v>0</v>
      </c>
      <c r="O142" s="19">
        <f>IF(M142&gt;0,0,-K142/Calculadora!$B$17)</f>
        <v>1.0015211477602383E-2</v>
      </c>
      <c r="Q142" s="22">
        <f>IF(A142&gt;$C$7,,Q141*((1+Calculadora!$B$27)^(1/12)))</f>
        <v>855169.6790581625</v>
      </c>
      <c r="R142" s="22">
        <f>IF(A142&gt;$C$7,,IF(M142&gt;0,Q142-G142-M142,Q142-G142-Calculadora!$B$17))</f>
        <v>400454.80562136543</v>
      </c>
      <c r="S142" s="19">
        <f>IF(A142&gt;$C$7,,IF(K142&gt;0,R142/M142,R142/Calculadora!$B$17))</f>
        <v>2.0177616254540376</v>
      </c>
    </row>
    <row r="143" spans="1:19">
      <c r="A143" s="7">
        <v>134</v>
      </c>
      <c r="B143" s="9">
        <f t="shared" ref="B143:B206" ca="1" si="35">EDATE(B142,1)</f>
        <v>49445</v>
      </c>
      <c r="C143" s="8">
        <f t="shared" si="28"/>
        <v>892.85714285714289</v>
      </c>
      <c r="D143" s="8">
        <f t="shared" si="29"/>
        <v>200</v>
      </c>
      <c r="E143" s="8">
        <f t="shared" si="33"/>
        <v>2043.3734849065736</v>
      </c>
      <c r="F143" s="8">
        <f t="shared" si="34"/>
        <v>3136.2306277637163</v>
      </c>
      <c r="G143" s="8">
        <f t="shared" si="31"/>
        <v>255357.14285714086</v>
      </c>
      <c r="I143" s="8">
        <f>IF(A143&gt;$C$7,,I142)</f>
        <v>5131.0180743489427</v>
      </c>
      <c r="K143" s="8">
        <f t="shared" si="30"/>
        <v>-1994.7874465852265</v>
      </c>
      <c r="M143" s="8">
        <f t="shared" si="32"/>
        <v>0</v>
      </c>
      <c r="O143" s="19">
        <f>IF(M143&gt;0,0,-K143/Calculadora!$B$17)</f>
        <v>1.0051085675977138E-2</v>
      </c>
      <c r="Q143" s="22">
        <f>IF(A143&gt;$C$7,,Q142*((1+Calculadora!$B$27)^(1/12)))</f>
        <v>858653.74618666829</v>
      </c>
      <c r="R143" s="22">
        <f>IF(A143&gt;$C$7,,IF(M143&gt;0,Q143-G143-M143,Q143-G143-Calculadora!$B$17))</f>
        <v>404831.72989272838</v>
      </c>
      <c r="S143" s="19">
        <f>IF(A143&gt;$C$7,,IF(K143&gt;0,R143/M143,R143/Calculadora!$B$17))</f>
        <v>2.039815524441642</v>
      </c>
    </row>
    <row r="144" spans="1:19">
      <c r="A144" s="7">
        <v>135</v>
      </c>
      <c r="B144" s="9">
        <f t="shared" ca="1" si="35"/>
        <v>49476</v>
      </c>
      <c r="C144" s="8">
        <f t="shared" si="28"/>
        <v>892.85714285714289</v>
      </c>
      <c r="D144" s="8">
        <f t="shared" si="29"/>
        <v>200</v>
      </c>
      <c r="E144" s="8">
        <f t="shared" si="33"/>
        <v>2036.2537166664811</v>
      </c>
      <c r="F144" s="8">
        <f t="shared" si="34"/>
        <v>3129.1108595236237</v>
      </c>
      <c r="G144" s="8">
        <f t="shared" si="31"/>
        <v>254464.28571428373</v>
      </c>
      <c r="I144" s="8">
        <f t="shared" ref="I144:I153" si="36">IF(A144&gt;$C$7,,I143)</f>
        <v>5131.0180743489427</v>
      </c>
      <c r="K144" s="8">
        <f t="shared" si="30"/>
        <v>-2001.907214825319</v>
      </c>
      <c r="M144" s="8">
        <f t="shared" si="32"/>
        <v>0</v>
      </c>
      <c r="O144" s="19">
        <f>IF(M144&gt;0,0,-K144/Calculadora!$B$17)</f>
        <v>1.0086959874351894E-2</v>
      </c>
      <c r="Q144" s="22">
        <f>IF(A144&gt;$C$7,,Q143*((1+Calculadora!$B$27)^(1/12)))</f>
        <v>862152.00783592614</v>
      </c>
      <c r="R144" s="22">
        <f>IF(A144&gt;$C$7,,IF(M144&gt;0,Q144-G144-M144,Q144-G144-Calculadora!$B$17))</f>
        <v>409222.8486848434</v>
      </c>
      <c r="S144" s="19">
        <f>IF(A144&gt;$C$7,,IF(K144&gt;0,R144/M144,R144/Calculadora!$B$17))</f>
        <v>2.0619409450063717</v>
      </c>
    </row>
    <row r="145" spans="1:19">
      <c r="A145" s="7">
        <v>136</v>
      </c>
      <c r="B145" s="9">
        <f t="shared" ca="1" si="35"/>
        <v>49506</v>
      </c>
      <c r="C145" s="8">
        <f t="shared" si="28"/>
        <v>892.85714285714289</v>
      </c>
      <c r="D145" s="8">
        <f t="shared" si="29"/>
        <v>200</v>
      </c>
      <c r="E145" s="8">
        <f t="shared" si="33"/>
        <v>2029.1339484263885</v>
      </c>
      <c r="F145" s="8">
        <f t="shared" si="34"/>
        <v>3121.9910912835312</v>
      </c>
      <c r="G145" s="8">
        <f t="shared" si="31"/>
        <v>253571.4285714266</v>
      </c>
      <c r="I145" s="8">
        <f t="shared" si="36"/>
        <v>5131.0180743489427</v>
      </c>
      <c r="K145" s="8">
        <f t="shared" si="30"/>
        <v>-2009.0269830654115</v>
      </c>
      <c r="M145" s="8">
        <f t="shared" si="32"/>
        <v>0</v>
      </c>
      <c r="O145" s="19">
        <f>IF(M145&gt;0,0,-K145/Calculadora!$B$17)</f>
        <v>1.012283407272665E-2</v>
      </c>
      <c r="Q145" s="22">
        <f>IF(A145&gt;$C$7,,Q144*((1+Calculadora!$B$27)^(1/12)))</f>
        <v>865664.52183617069</v>
      </c>
      <c r="R145" s="22">
        <f>IF(A145&gt;$C$7,,IF(M145&gt;0,Q145-G145-M145,Q145-G145-Calculadora!$B$17))</f>
        <v>413628.21982794511</v>
      </c>
      <c r="S145" s="19">
        <f>IF(A145&gt;$C$7,,IF(K145&gt;0,R145/M145,R145/Calculadora!$B$17))</f>
        <v>2.0841381785359849</v>
      </c>
    </row>
    <row r="146" spans="1:19">
      <c r="A146" s="7">
        <v>137</v>
      </c>
      <c r="B146" s="9">
        <f t="shared" ca="1" si="35"/>
        <v>49537</v>
      </c>
      <c r="C146" s="8">
        <f t="shared" si="28"/>
        <v>892.85714285714289</v>
      </c>
      <c r="D146" s="8">
        <f t="shared" si="29"/>
        <v>200</v>
      </c>
      <c r="E146" s="8">
        <f t="shared" si="33"/>
        <v>2022.014180186296</v>
      </c>
      <c r="F146" s="8">
        <f t="shared" si="34"/>
        <v>3114.8713230434387</v>
      </c>
      <c r="G146" s="8">
        <f t="shared" si="31"/>
        <v>252678.57142856947</v>
      </c>
      <c r="I146" s="8">
        <f t="shared" si="36"/>
        <v>5131.0180743489427</v>
      </c>
      <c r="K146" s="8">
        <f t="shared" si="30"/>
        <v>-2016.146751305504</v>
      </c>
      <c r="M146" s="8">
        <f t="shared" si="32"/>
        <v>0</v>
      </c>
      <c r="O146" s="19">
        <f>IF(M146&gt;0,0,-K146/Calculadora!$B$17)</f>
        <v>1.0158708271101406E-2</v>
      </c>
      <c r="Q146" s="22">
        <f>IF(A146&gt;$C$7,,Q145*((1+Calculadora!$B$27)^(1/12)))</f>
        <v>869191.34625324397</v>
      </c>
      <c r="R146" s="22">
        <f>IF(A146&gt;$C$7,,IF(M146&gt;0,Q146-G146-M146,Q146-G146-Calculadora!$B$17))</f>
        <v>418047.90138787543</v>
      </c>
      <c r="S146" s="19">
        <f>IF(A146&gt;$C$7,,IF(K146&gt;0,R146/M146,R146/Calculadora!$B$17))</f>
        <v>2.1064075176053882</v>
      </c>
    </row>
    <row r="147" spans="1:19">
      <c r="A147" s="7">
        <v>138</v>
      </c>
      <c r="B147" s="9">
        <f t="shared" ca="1" si="35"/>
        <v>49568</v>
      </c>
      <c r="C147" s="8">
        <f t="shared" si="28"/>
        <v>892.85714285714289</v>
      </c>
      <c r="D147" s="8">
        <f t="shared" si="29"/>
        <v>200</v>
      </c>
      <c r="E147" s="8">
        <f t="shared" si="33"/>
        <v>2014.8944119462035</v>
      </c>
      <c r="F147" s="8">
        <f t="shared" si="34"/>
        <v>3107.7515548033462</v>
      </c>
      <c r="G147" s="8">
        <f t="shared" si="31"/>
        <v>251785.71428571234</v>
      </c>
      <c r="I147" s="8">
        <f t="shared" si="36"/>
        <v>5131.0180743489427</v>
      </c>
      <c r="K147" s="8">
        <f t="shared" si="30"/>
        <v>-2023.2665195455966</v>
      </c>
      <c r="M147" s="8">
        <f t="shared" si="32"/>
        <v>0</v>
      </c>
      <c r="O147" s="19">
        <f>IF(M147&gt;0,0,-K147/Calculadora!$B$17)</f>
        <v>1.0194582469476162E-2</v>
      </c>
      <c r="Q147" s="22">
        <f>IF(A147&gt;$C$7,,Q146*((1+Calculadora!$B$27)^(1/12)))</f>
        <v>872732.53938955569</v>
      </c>
      <c r="R147" s="22">
        <f>IF(A147&gt;$C$7,,IF(M147&gt;0,Q147-G147-M147,Q147-G147-Calculadora!$B$17))</f>
        <v>422481.95166704431</v>
      </c>
      <c r="S147" s="19">
        <f>IF(A147&gt;$C$7,,IF(K147&gt;0,R147/M147,R147/Calculadora!$B$17))</f>
        <v>2.1287492559814787</v>
      </c>
    </row>
    <row r="148" spans="1:19">
      <c r="A148" s="7">
        <v>139</v>
      </c>
      <c r="B148" s="9">
        <f t="shared" ca="1" si="35"/>
        <v>49598</v>
      </c>
      <c r="C148" s="8">
        <f t="shared" si="28"/>
        <v>892.85714285714289</v>
      </c>
      <c r="D148" s="8">
        <f t="shared" si="29"/>
        <v>200</v>
      </c>
      <c r="E148" s="8">
        <f t="shared" si="33"/>
        <v>2007.7746437061107</v>
      </c>
      <c r="F148" s="8">
        <f t="shared" si="34"/>
        <v>3100.6317865632536</v>
      </c>
      <c r="G148" s="8">
        <f t="shared" si="31"/>
        <v>250892.85714285521</v>
      </c>
      <c r="I148" s="8">
        <f t="shared" si="36"/>
        <v>5131.0180743489427</v>
      </c>
      <c r="K148" s="8">
        <f t="shared" si="30"/>
        <v>-2030.3862877856891</v>
      </c>
      <c r="M148" s="8">
        <f t="shared" si="32"/>
        <v>0</v>
      </c>
      <c r="O148" s="19">
        <f>IF(M148&gt;0,0,-K148/Calculadora!$B$17)</f>
        <v>1.0230456667850918E-2</v>
      </c>
      <c r="Q148" s="22">
        <f>IF(A148&gt;$C$7,,Q147*((1+Calculadora!$B$27)^(1/12)))</f>
        <v>876288.15978504648</v>
      </c>
      <c r="R148" s="22">
        <f>IF(A148&gt;$C$7,,IF(M148&gt;0,Q148-G148-M148,Q148-G148-Calculadora!$B$17))</f>
        <v>426930.42920539225</v>
      </c>
      <c r="S148" s="19">
        <f>IF(A148&gt;$C$7,,IF(K148&gt;0,R148/M148,R148/Calculadora!$B$17))</f>
        <v>2.1511636886279923</v>
      </c>
    </row>
    <row r="149" spans="1:19">
      <c r="A149" s="7">
        <v>140</v>
      </c>
      <c r="B149" s="9">
        <f t="shared" ca="1" si="35"/>
        <v>49629</v>
      </c>
      <c r="C149" s="8">
        <f t="shared" si="28"/>
        <v>892.85714285714289</v>
      </c>
      <c r="D149" s="8">
        <f t="shared" si="29"/>
        <v>200</v>
      </c>
      <c r="E149" s="8">
        <f t="shared" si="33"/>
        <v>2000.6548754660182</v>
      </c>
      <c r="F149" s="8">
        <f t="shared" si="34"/>
        <v>3093.5120183231611</v>
      </c>
      <c r="G149" s="8">
        <f t="shared" si="31"/>
        <v>249999.99999999808</v>
      </c>
      <c r="I149" s="8">
        <f t="shared" si="36"/>
        <v>5131.0180743489427</v>
      </c>
      <c r="K149" s="8">
        <f t="shared" si="30"/>
        <v>-2037.5060560257816</v>
      </c>
      <c r="M149" s="8">
        <f t="shared" si="32"/>
        <v>0</v>
      </c>
      <c r="O149" s="19">
        <f>IF(M149&gt;0,0,-K149/Calculadora!$B$17)</f>
        <v>1.0266330866225673E-2</v>
      </c>
      <c r="Q149" s="22">
        <f>IF(A149&gt;$C$7,,Q148*((1+Calculadora!$B$27)^(1/12)))</f>
        <v>879858.2662181562</v>
      </c>
      <c r="R149" s="22">
        <f>IF(A149&gt;$C$7,,IF(M149&gt;0,Q149-G149-M149,Q149-G149-Calculadora!$B$17))</f>
        <v>431393.39278135914</v>
      </c>
      <c r="S149" s="19">
        <f>IF(A149&gt;$C$7,,IF(K149&gt;0,R149/M149,R149/Calculadora!$B$17))</f>
        <v>2.1736511117103854</v>
      </c>
    </row>
    <row r="150" spans="1:19">
      <c r="A150" s="7">
        <v>141</v>
      </c>
      <c r="B150" s="9">
        <f t="shared" ca="1" si="35"/>
        <v>49659</v>
      </c>
      <c r="C150" s="8">
        <f t="shared" si="28"/>
        <v>892.85714285714289</v>
      </c>
      <c r="D150" s="8">
        <f t="shared" si="29"/>
        <v>200</v>
      </c>
      <c r="E150" s="8">
        <f t="shared" si="33"/>
        <v>1993.5351072259257</v>
      </c>
      <c r="F150" s="8">
        <f t="shared" si="34"/>
        <v>3086.3922500830686</v>
      </c>
      <c r="G150" s="8">
        <f t="shared" si="31"/>
        <v>249107.14285714095</v>
      </c>
      <c r="I150" s="8">
        <f t="shared" si="36"/>
        <v>5131.0180743489427</v>
      </c>
      <c r="K150" s="8">
        <f t="shared" si="30"/>
        <v>-2044.6258242658741</v>
      </c>
      <c r="M150" s="8">
        <f t="shared" si="32"/>
        <v>0</v>
      </c>
      <c r="O150" s="19">
        <f>IF(M150&gt;0,0,-K150/Calculadora!$B$17)</f>
        <v>1.0302205064600429E-2</v>
      </c>
      <c r="Q150" s="22">
        <f>IF(A150&gt;$C$7,,Q149*((1+Calculadora!$B$27)^(1/12)))</f>
        <v>883442.91770679515</v>
      </c>
      <c r="R150" s="22">
        <f>IF(A150&gt;$C$7,,IF(M150&gt;0,Q150-G150-M150,Q150-G150-Calculadora!$B$17))</f>
        <v>435870.90141285514</v>
      </c>
      <c r="S150" s="19">
        <f>IF(A150&gt;$C$7,,IF(K150&gt;0,R150/M150,R150/Calculadora!$B$17))</f>
        <v>2.1962118226007274</v>
      </c>
    </row>
    <row r="151" spans="1:19">
      <c r="A151" s="7">
        <v>142</v>
      </c>
      <c r="B151" s="9">
        <f t="shared" ca="1" si="35"/>
        <v>49690</v>
      </c>
      <c r="C151" s="8">
        <f t="shared" si="28"/>
        <v>892.85714285714289</v>
      </c>
      <c r="D151" s="8">
        <f t="shared" si="29"/>
        <v>200</v>
      </c>
      <c r="E151" s="8">
        <f t="shared" si="33"/>
        <v>1986.4153389858332</v>
      </c>
      <c r="F151" s="8">
        <f t="shared" si="34"/>
        <v>3079.272481842976</v>
      </c>
      <c r="G151" s="8">
        <f t="shared" si="31"/>
        <v>248214.28571428382</v>
      </c>
      <c r="I151" s="8">
        <f t="shared" si="36"/>
        <v>5131.0180743489427</v>
      </c>
      <c r="K151" s="8">
        <f t="shared" si="30"/>
        <v>-2051.7455925059667</v>
      </c>
      <c r="M151" s="8">
        <f t="shared" si="32"/>
        <v>0</v>
      </c>
      <c r="O151" s="19">
        <f>IF(M151&gt;0,0,-K151/Calculadora!$B$17)</f>
        <v>1.0338079262975185E-2</v>
      </c>
      <c r="Q151" s="22">
        <f>IF(A151&gt;$C$7,,Q150*((1+Calculadora!$B$27)^(1/12)))</f>
        <v>887042.17350932013</v>
      </c>
      <c r="R151" s="22">
        <f>IF(A151&gt;$C$7,,IF(M151&gt;0,Q151-G151-M151,Q151-G151-Calculadora!$B$17))</f>
        <v>440363.01435823727</v>
      </c>
      <c r="S151" s="19">
        <f>IF(A151&gt;$C$7,,IF(K151&gt;0,R151/M151,R151/Calculadora!$B$17))</f>
        <v>2.2188461198826221</v>
      </c>
    </row>
    <row r="152" spans="1:19">
      <c r="A152" s="7">
        <v>143</v>
      </c>
      <c r="B152" s="9">
        <f t="shared" ca="1" si="35"/>
        <v>49721</v>
      </c>
      <c r="C152" s="8">
        <f t="shared" si="28"/>
        <v>892.85714285714289</v>
      </c>
      <c r="D152" s="8">
        <f t="shared" si="29"/>
        <v>200</v>
      </c>
      <c r="E152" s="8">
        <f t="shared" si="33"/>
        <v>1979.2955707457406</v>
      </c>
      <c r="F152" s="8">
        <f t="shared" si="34"/>
        <v>3072.1527136028835</v>
      </c>
      <c r="G152" s="8">
        <f t="shared" si="31"/>
        <v>247321.42857142669</v>
      </c>
      <c r="I152" s="8">
        <f t="shared" si="36"/>
        <v>5131.0180743489427</v>
      </c>
      <c r="K152" s="8">
        <f t="shared" si="30"/>
        <v>-2058.8653607460592</v>
      </c>
      <c r="M152" s="8">
        <f t="shared" si="32"/>
        <v>0</v>
      </c>
      <c r="O152" s="19">
        <f>IF(M152&gt;0,0,-K152/Calculadora!$B$17)</f>
        <v>1.0373953461349941E-2</v>
      </c>
      <c r="Q152" s="22">
        <f>IF(A152&gt;$C$7,,Q151*((1+Calculadora!$B$27)^(1/12)))</f>
        <v>890656.09312551352</v>
      </c>
      <c r="R152" s="22">
        <f>IF(A152&gt;$C$7,,IF(M152&gt;0,Q152-G152-M152,Q152-G152-Calculadora!$B$17))</f>
        <v>444869.79111728782</v>
      </c>
      <c r="S152" s="19">
        <f>IF(A152&gt;$C$7,,IF(K152&gt;0,R152/M152,R152/Calculadora!$B$17))</f>
        <v>2.241554303356136</v>
      </c>
    </row>
    <row r="153" spans="1:19">
      <c r="A153" s="7">
        <v>144</v>
      </c>
      <c r="B153" s="9">
        <f t="shared" ca="1" si="35"/>
        <v>49750</v>
      </c>
      <c r="C153" s="8">
        <f t="shared" si="28"/>
        <v>892.85714285714289</v>
      </c>
      <c r="D153" s="8">
        <f t="shared" si="29"/>
        <v>200</v>
      </c>
      <c r="E153" s="8">
        <f t="shared" si="33"/>
        <v>1972.1758025056481</v>
      </c>
      <c r="F153" s="8">
        <f t="shared" si="34"/>
        <v>3065.032945362791</v>
      </c>
      <c r="G153" s="8">
        <f t="shared" si="31"/>
        <v>246428.57142856956</v>
      </c>
      <c r="I153" s="8">
        <f t="shared" si="36"/>
        <v>5131.0180743489427</v>
      </c>
      <c r="K153" s="8">
        <f t="shared" si="30"/>
        <v>-2065.9851289861517</v>
      </c>
      <c r="M153" s="8">
        <f t="shared" si="32"/>
        <v>0</v>
      </c>
      <c r="O153" s="19">
        <f>IF(M153&gt;0,0,-K153/Calculadora!$B$17)</f>
        <v>1.0409827659724697E-2</v>
      </c>
      <c r="Q153" s="22">
        <f>IF(A153&gt;$C$7,,Q152*((1+Calculadora!$B$27)^(1/12)))</f>
        <v>894284.73629756749</v>
      </c>
      <c r="R153" s="22">
        <f>IF(A153&gt;$C$7,,IF(M153&gt;0,Q153-G153-M153,Q153-G153-Calculadora!$B$17))</f>
        <v>449391.29143219884</v>
      </c>
      <c r="S153" s="19">
        <f>IF(A153&gt;$C$7,,IF(K153&gt;0,R153/M153,R153/Calculadora!$B$17))</f>
        <v>2.26433667404276</v>
      </c>
    </row>
    <row r="154" spans="1:19">
      <c r="A154" s="7">
        <v>145</v>
      </c>
      <c r="B154" s="9">
        <f t="shared" ca="1" si="35"/>
        <v>49781</v>
      </c>
      <c r="C154" s="8">
        <f t="shared" si="28"/>
        <v>892.85714285714289</v>
      </c>
      <c r="D154" s="8">
        <f t="shared" si="29"/>
        <v>200</v>
      </c>
      <c r="E154" s="8">
        <f t="shared" si="33"/>
        <v>1965.0560342655556</v>
      </c>
      <c r="F154" s="8">
        <f t="shared" si="34"/>
        <v>3057.9131771226985</v>
      </c>
      <c r="G154" s="8">
        <f t="shared" si="31"/>
        <v>245535.71428571243</v>
      </c>
      <c r="I154" s="8">
        <f>IF(A154&gt;$C$7,,I153*(Calculadora!$B$12+1))</f>
        <v>5387.5689780663897</v>
      </c>
      <c r="K154" s="8">
        <f t="shared" si="30"/>
        <v>-2329.6558009436912</v>
      </c>
      <c r="M154" s="8">
        <f t="shared" si="32"/>
        <v>0</v>
      </c>
      <c r="O154" s="19">
        <f>IF(M154&gt;0,0,-K154/Calculadora!$B$17)</f>
        <v>1.1738378487846455E-2</v>
      </c>
      <c r="Q154" s="22">
        <f>IF(A154&gt;$C$7,,Q153*((1+Calculadora!$B$27)^(1/12)))</f>
        <v>897928.16301107116</v>
      </c>
      <c r="R154" s="22">
        <f>IF(A154&gt;$C$7,,IF(M154&gt;0,Q154-G154-M154,Q154-G154-Calculadora!$B$17))</f>
        <v>453927.57528855966</v>
      </c>
      <c r="S154" s="19">
        <f>IF(A154&gt;$C$7,,IF(K154&gt;0,R154/M154,R154/Calculadora!$B$17))</f>
        <v>2.2871935341903842</v>
      </c>
    </row>
    <row r="155" spans="1:19">
      <c r="A155" s="7">
        <v>146</v>
      </c>
      <c r="B155" s="9">
        <f t="shared" ca="1" si="35"/>
        <v>49811</v>
      </c>
      <c r="C155" s="8">
        <f t="shared" si="28"/>
        <v>892.85714285714289</v>
      </c>
      <c r="D155" s="8">
        <f t="shared" si="29"/>
        <v>200</v>
      </c>
      <c r="E155" s="8">
        <f t="shared" si="33"/>
        <v>1957.9362660254631</v>
      </c>
      <c r="F155" s="8">
        <f t="shared" si="34"/>
        <v>3050.7934088826059</v>
      </c>
      <c r="G155" s="8">
        <f t="shared" si="31"/>
        <v>244642.8571428553</v>
      </c>
      <c r="I155" s="8">
        <f>IF(A155&gt;$C$7,,I154)</f>
        <v>5387.5689780663897</v>
      </c>
      <c r="K155" s="8">
        <f t="shared" si="30"/>
        <v>-2336.7755691837838</v>
      </c>
      <c r="M155" s="8">
        <f t="shared" si="32"/>
        <v>0</v>
      </c>
      <c r="O155" s="19">
        <f>IF(M155&gt;0,0,-K155/Calculadora!$B$17)</f>
        <v>1.1774252686221211E-2</v>
      </c>
      <c r="Q155" s="22">
        <f>IF(A155&gt;$C$7,,Q154*((1+Calculadora!$B$27)^(1/12)))</f>
        <v>901586.43349600222</v>
      </c>
      <c r="R155" s="22">
        <f>IF(A155&gt;$C$7,,IF(M155&gt;0,Q155-G155-M155,Q155-G155-Calculadora!$B$17))</f>
        <v>458478.70291634789</v>
      </c>
      <c r="S155" s="19">
        <f>IF(A155&gt;$C$7,,IF(K155&gt;0,R155/M155,R155/Calculadora!$B$17))</f>
        <v>2.3101251872782917</v>
      </c>
    </row>
    <row r="156" spans="1:19">
      <c r="A156" s="7">
        <v>147</v>
      </c>
      <c r="B156" s="9">
        <f t="shared" ca="1" si="35"/>
        <v>49842</v>
      </c>
      <c r="C156" s="8">
        <f t="shared" si="28"/>
        <v>892.85714285714289</v>
      </c>
      <c r="D156" s="8">
        <f t="shared" si="29"/>
        <v>200</v>
      </c>
      <c r="E156" s="8">
        <f t="shared" si="33"/>
        <v>1950.8164977853705</v>
      </c>
      <c r="F156" s="8">
        <f t="shared" si="34"/>
        <v>3043.6736406425134</v>
      </c>
      <c r="G156" s="8">
        <f t="shared" si="31"/>
        <v>243749.99999999817</v>
      </c>
      <c r="I156" s="8">
        <f t="shared" ref="I156:I165" si="37">IF(A156&gt;$C$7,,I155)</f>
        <v>5387.5689780663897</v>
      </c>
      <c r="K156" s="8">
        <f t="shared" si="30"/>
        <v>-2343.8953374238763</v>
      </c>
      <c r="M156" s="8">
        <f t="shared" si="32"/>
        <v>0</v>
      </c>
      <c r="O156" s="19">
        <f>IF(M156&gt;0,0,-K156/Calculadora!$B$17)</f>
        <v>1.1810126884595967E-2</v>
      </c>
      <c r="Q156" s="22">
        <f>IF(A156&gt;$C$7,,Q155*((1+Calculadora!$B$27)^(1/12)))</f>
        <v>905259.60822772293</v>
      </c>
      <c r="R156" s="22">
        <f>IF(A156&gt;$C$7,,IF(M156&gt;0,Q156-G156-M156,Q156-G156-Calculadora!$B$17))</f>
        <v>463044.73479092575</v>
      </c>
      <c r="S156" s="19">
        <f>IF(A156&gt;$C$7,,IF(K156&gt;0,R156/M156,R156/Calculadora!$B$17))</f>
        <v>2.3331319380221807</v>
      </c>
    </row>
    <row r="157" spans="1:19">
      <c r="A157" s="7">
        <v>148</v>
      </c>
      <c r="B157" s="9">
        <f t="shared" ca="1" si="35"/>
        <v>49872</v>
      </c>
      <c r="C157" s="8">
        <f t="shared" si="28"/>
        <v>892.85714285714289</v>
      </c>
      <c r="D157" s="8">
        <f t="shared" si="29"/>
        <v>200</v>
      </c>
      <c r="E157" s="8">
        <f t="shared" si="33"/>
        <v>1943.696729545278</v>
      </c>
      <c r="F157" s="8">
        <f t="shared" si="34"/>
        <v>3036.5538724024209</v>
      </c>
      <c r="G157" s="8">
        <f t="shared" si="31"/>
        <v>242857.14285714104</v>
      </c>
      <c r="I157" s="8">
        <f t="shared" si="37"/>
        <v>5387.5689780663897</v>
      </c>
      <c r="K157" s="8">
        <f t="shared" si="30"/>
        <v>-2351.0151056639688</v>
      </c>
      <c r="M157" s="8">
        <f t="shared" si="32"/>
        <v>0</v>
      </c>
      <c r="O157" s="19">
        <f>IF(M157&gt;0,0,-K157/Calculadora!$B$17)</f>
        <v>1.1846001082970722E-2</v>
      </c>
      <c r="Q157" s="22">
        <f>IF(A157&gt;$C$7,,Q156*((1+Calculadora!$B$27)^(1/12)))</f>
        <v>908947.74792797968</v>
      </c>
      <c r="R157" s="22">
        <f>IF(A157&gt;$C$7,,IF(M157&gt;0,Q157-G157-M157,Q157-G157-Calculadora!$B$17))</f>
        <v>467625.73163403966</v>
      </c>
      <c r="S157" s="19">
        <f>IF(A157&gt;$C$7,,IF(K157&gt;0,R157/M157,R157/Calculadora!$B$17))</f>
        <v>2.3562140923791972</v>
      </c>
    </row>
    <row r="158" spans="1:19">
      <c r="A158" s="7">
        <v>149</v>
      </c>
      <c r="B158" s="9">
        <f t="shared" ca="1" si="35"/>
        <v>49903</v>
      </c>
      <c r="C158" s="8">
        <f t="shared" si="28"/>
        <v>892.85714285714289</v>
      </c>
      <c r="D158" s="8">
        <f t="shared" si="29"/>
        <v>200</v>
      </c>
      <c r="E158" s="8">
        <f t="shared" si="33"/>
        <v>1936.5769613051855</v>
      </c>
      <c r="F158" s="8">
        <f t="shared" si="34"/>
        <v>3029.4341041623284</v>
      </c>
      <c r="G158" s="8">
        <f t="shared" si="31"/>
        <v>241964.28571428391</v>
      </c>
      <c r="I158" s="8">
        <f t="shared" si="37"/>
        <v>5387.5689780663897</v>
      </c>
      <c r="K158" s="8">
        <f t="shared" si="30"/>
        <v>-2358.1348739040614</v>
      </c>
      <c r="M158" s="8">
        <f t="shared" si="32"/>
        <v>0</v>
      </c>
      <c r="O158" s="19">
        <f>IF(M158&gt;0,0,-K158/Calculadora!$B$17)</f>
        <v>1.1881875281345478E-2</v>
      </c>
      <c r="Q158" s="22">
        <f>IF(A158&gt;$C$7,,Q157*((1+Calculadora!$B$27)^(1/12)))</f>
        <v>912650.9135659067</v>
      </c>
      <c r="R158" s="22">
        <f>IF(A158&gt;$C$7,,IF(M158&gt;0,Q158-G158-M158,Q158-G158-Calculadora!$B$17))</f>
        <v>472221.75441482372</v>
      </c>
      <c r="S158" s="19">
        <f>IF(A158&gt;$C$7,,IF(K158&gt;0,R158/M158,R158/Calculadora!$B$17))</f>
        <v>2.3793719575529941</v>
      </c>
    </row>
    <row r="159" spans="1:19">
      <c r="A159" s="7">
        <v>150</v>
      </c>
      <c r="B159" s="9">
        <f t="shared" ca="1" si="35"/>
        <v>49934</v>
      </c>
      <c r="C159" s="8">
        <f t="shared" si="28"/>
        <v>892.85714285714289</v>
      </c>
      <c r="D159" s="8">
        <f t="shared" si="29"/>
        <v>200</v>
      </c>
      <c r="E159" s="8">
        <f t="shared" si="33"/>
        <v>1929.4571930650927</v>
      </c>
      <c r="F159" s="8">
        <f t="shared" si="34"/>
        <v>3022.3143359222358</v>
      </c>
      <c r="G159" s="8">
        <f t="shared" si="31"/>
        <v>241071.42857142678</v>
      </c>
      <c r="I159" s="8">
        <f t="shared" si="37"/>
        <v>5387.5689780663897</v>
      </c>
      <c r="K159" s="8">
        <f t="shared" si="30"/>
        <v>-2365.2546421441539</v>
      </c>
      <c r="M159" s="8">
        <f t="shared" si="32"/>
        <v>0</v>
      </c>
      <c r="O159" s="19">
        <f>IF(M159&gt;0,0,-K159/Calculadora!$B$17)</f>
        <v>1.1917749479720234E-2</v>
      </c>
      <c r="Q159" s="22">
        <f>IF(A159&gt;$C$7,,Q158*((1+Calculadora!$B$27)^(1/12)))</f>
        <v>916369.1663590339</v>
      </c>
      <c r="R159" s="22">
        <f>IF(A159&gt;$C$7,,IF(M159&gt;0,Q159-G159-M159,Q159-G159-Calculadora!$B$17))</f>
        <v>476832.86435080809</v>
      </c>
      <c r="S159" s="19">
        <f>IF(A159&gt;$C$7,,IF(K159&gt;0,R159/M159,R159/Calculadora!$B$17))</f>
        <v>2.4026058419988114</v>
      </c>
    </row>
    <row r="160" spans="1:19">
      <c r="A160" s="7">
        <v>151</v>
      </c>
      <c r="B160" s="9">
        <f t="shared" ca="1" si="35"/>
        <v>49964</v>
      </c>
      <c r="C160" s="8">
        <f t="shared" si="28"/>
        <v>892.85714285714289</v>
      </c>
      <c r="D160" s="8">
        <f t="shared" si="29"/>
        <v>200</v>
      </c>
      <c r="E160" s="8">
        <f t="shared" si="33"/>
        <v>1922.3374248250002</v>
      </c>
      <c r="F160" s="8">
        <f t="shared" si="34"/>
        <v>3015.1945676821433</v>
      </c>
      <c r="G160" s="8">
        <f t="shared" si="31"/>
        <v>240178.57142856964</v>
      </c>
      <c r="I160" s="8">
        <f t="shared" si="37"/>
        <v>5387.5689780663897</v>
      </c>
      <c r="K160" s="8">
        <f t="shared" si="30"/>
        <v>-2372.3744103842464</v>
      </c>
      <c r="M160" s="8">
        <f t="shared" si="32"/>
        <v>0</v>
      </c>
      <c r="O160" s="19">
        <f>IF(M160&gt;0,0,-K160/Calculadora!$B$17)</f>
        <v>1.195362367809499E-2</v>
      </c>
      <c r="Q160" s="22">
        <f>IF(A160&gt;$C$7,,Q159*((1+Calculadora!$B$27)^(1/12)))</f>
        <v>920102.5677742993</v>
      </c>
      <c r="R160" s="22">
        <f>IF(A160&gt;$C$7,,IF(M160&gt;0,Q160-G160-M160,Q160-G160-Calculadora!$B$17))</f>
        <v>481459.12290893064</v>
      </c>
      <c r="S160" s="19">
        <f>IF(A160&gt;$C$7,,IF(K160&gt;0,R160/M160,R160/Calculadora!$B$17))</f>
        <v>2.4259160554285737</v>
      </c>
    </row>
    <row r="161" spans="1:19">
      <c r="A161" s="7">
        <v>152</v>
      </c>
      <c r="B161" s="9">
        <f t="shared" ca="1" si="35"/>
        <v>49995</v>
      </c>
      <c r="C161" s="8">
        <f t="shared" si="28"/>
        <v>892.85714285714289</v>
      </c>
      <c r="D161" s="8">
        <f t="shared" si="29"/>
        <v>200</v>
      </c>
      <c r="E161" s="8">
        <f t="shared" si="33"/>
        <v>1915.2176565849077</v>
      </c>
      <c r="F161" s="8">
        <f t="shared" si="34"/>
        <v>3008.0747994420508</v>
      </c>
      <c r="G161" s="8">
        <f t="shared" si="31"/>
        <v>239285.71428571251</v>
      </c>
      <c r="I161" s="8">
        <f t="shared" si="37"/>
        <v>5387.5689780663897</v>
      </c>
      <c r="K161" s="8">
        <f t="shared" si="30"/>
        <v>-2379.4941786243389</v>
      </c>
      <c r="M161" s="8">
        <f t="shared" si="32"/>
        <v>0</v>
      </c>
      <c r="O161" s="19">
        <f>IF(M161&gt;0,0,-K161/Calculadora!$B$17)</f>
        <v>1.1989497876469746E-2</v>
      </c>
      <c r="Q161" s="22">
        <f>IF(A161&gt;$C$7,,Q160*((1+Calculadora!$B$27)^(1/12)))</f>
        <v>923851.17952906445</v>
      </c>
      <c r="R161" s="22">
        <f>IF(A161&gt;$C$7,,IF(M161&gt;0,Q161-G161-M161,Q161-G161-Calculadora!$B$17))</f>
        <v>486100.59180655284</v>
      </c>
      <c r="S161" s="19">
        <f>IF(A161&gt;$C$7,,IF(K161&gt;0,R161/M161,R161/Calculadora!$B$17))</f>
        <v>2.4493029088160085</v>
      </c>
    </row>
    <row r="162" spans="1:19">
      <c r="A162" s="7">
        <v>153</v>
      </c>
      <c r="B162" s="9">
        <f t="shared" ca="1" si="35"/>
        <v>50025</v>
      </c>
      <c r="C162" s="8">
        <f t="shared" si="28"/>
        <v>892.85714285714289</v>
      </c>
      <c r="D162" s="8">
        <f t="shared" si="29"/>
        <v>200</v>
      </c>
      <c r="E162" s="8">
        <f t="shared" si="33"/>
        <v>1908.0978883448151</v>
      </c>
      <c r="F162" s="8">
        <f t="shared" si="34"/>
        <v>3000.9550312019583</v>
      </c>
      <c r="G162" s="8">
        <f t="shared" si="31"/>
        <v>238392.85714285538</v>
      </c>
      <c r="I162" s="8">
        <f t="shared" si="37"/>
        <v>5387.5689780663897</v>
      </c>
      <c r="K162" s="8">
        <f t="shared" si="30"/>
        <v>-2386.6139468644315</v>
      </c>
      <c r="M162" s="8">
        <f t="shared" si="32"/>
        <v>0</v>
      </c>
      <c r="O162" s="19">
        <f>IF(M162&gt;0,0,-K162/Calculadora!$B$17)</f>
        <v>1.2025372074844502E-2</v>
      </c>
      <c r="Q162" s="22">
        <f>IF(A162&gt;$C$7,,Q161*((1+Calculadora!$B$27)^(1/12)))</f>
        <v>927615.06359213544</v>
      </c>
      <c r="R162" s="22">
        <f>IF(A162&gt;$C$7,,IF(M162&gt;0,Q162-G162-M162,Q162-G162-Calculadora!$B$17))</f>
        <v>490757.33301248099</v>
      </c>
      <c r="S162" s="19">
        <f>IF(A162&gt;$C$7,,IF(K162&gt;0,R162/M162,R162/Calculadora!$B$17))</f>
        <v>2.4727667144017915</v>
      </c>
    </row>
    <row r="163" spans="1:19">
      <c r="A163" s="7">
        <v>154</v>
      </c>
      <c r="B163" s="9">
        <f t="shared" ca="1" si="35"/>
        <v>50056</v>
      </c>
      <c r="C163" s="8">
        <f t="shared" si="28"/>
        <v>892.85714285714289</v>
      </c>
      <c r="D163" s="8">
        <f t="shared" si="29"/>
        <v>200</v>
      </c>
      <c r="E163" s="8">
        <f t="shared" si="33"/>
        <v>1900.9781201047226</v>
      </c>
      <c r="F163" s="8">
        <f t="shared" si="34"/>
        <v>2993.8352629618657</v>
      </c>
      <c r="G163" s="8">
        <f t="shared" si="31"/>
        <v>237499.99999999825</v>
      </c>
      <c r="I163" s="8">
        <f t="shared" si="37"/>
        <v>5387.5689780663897</v>
      </c>
      <c r="K163" s="8">
        <f t="shared" si="30"/>
        <v>-2393.733715104524</v>
      </c>
      <c r="M163" s="8">
        <f t="shared" si="32"/>
        <v>0</v>
      </c>
      <c r="O163" s="19">
        <f>IF(M163&gt;0,0,-K163/Calculadora!$B$17)</f>
        <v>1.2061246273219257E-2</v>
      </c>
      <c r="Q163" s="22">
        <f>IF(A163&gt;$C$7,,Q162*((1+Calculadora!$B$27)^(1/12)))</f>
        <v>931394.28218478663</v>
      </c>
      <c r="R163" s="22">
        <f>IF(A163&gt;$C$7,,IF(M163&gt;0,Q163-G163-M163,Q163-G163-Calculadora!$B$17))</f>
        <v>495429.40874798934</v>
      </c>
      <c r="S163" s="19">
        <f>IF(A163&gt;$C$7,,IF(K163&gt;0,R163/M163,R163/Calculadora!$B$17))</f>
        <v>2.4963077856987037</v>
      </c>
    </row>
    <row r="164" spans="1:19">
      <c r="A164" s="7">
        <v>155</v>
      </c>
      <c r="B164" s="9">
        <f t="shared" ca="1" si="35"/>
        <v>50087</v>
      </c>
      <c r="C164" s="8">
        <f t="shared" si="28"/>
        <v>892.85714285714289</v>
      </c>
      <c r="D164" s="8">
        <f t="shared" si="29"/>
        <v>200</v>
      </c>
      <c r="E164" s="8">
        <f t="shared" si="33"/>
        <v>1893.8583518646301</v>
      </c>
      <c r="F164" s="8">
        <f t="shared" si="34"/>
        <v>2986.7154947217732</v>
      </c>
      <c r="G164" s="8">
        <f t="shared" si="31"/>
        <v>236607.14285714112</v>
      </c>
      <c r="I164" s="8">
        <f t="shared" si="37"/>
        <v>5387.5689780663897</v>
      </c>
      <c r="K164" s="8">
        <f t="shared" si="30"/>
        <v>-2400.8534833446165</v>
      </c>
      <c r="M164" s="8">
        <f t="shared" si="32"/>
        <v>0</v>
      </c>
      <c r="O164" s="19">
        <f>IF(M164&gt;0,0,-K164/Calculadora!$B$17)</f>
        <v>1.2097120471594013E-2</v>
      </c>
      <c r="Q164" s="22">
        <f>IF(A164&gt;$C$7,,Q163*((1+Calculadora!$B$27)^(1/12)))</f>
        <v>935188.89778178977</v>
      </c>
      <c r="R164" s="22">
        <f>IF(A164&gt;$C$7,,IF(M164&gt;0,Q164-G164-M164,Q164-G164-Calculadora!$B$17))</f>
        <v>500116.88148784963</v>
      </c>
      <c r="S164" s="19">
        <f>IF(A164&gt;$C$7,,IF(K164&gt;0,R164/M164,R164/Calculadora!$B$17))</f>
        <v>2.5199264374968169</v>
      </c>
    </row>
    <row r="165" spans="1:19">
      <c r="A165" s="7">
        <v>156</v>
      </c>
      <c r="B165" s="9">
        <f t="shared" ca="1" si="35"/>
        <v>50115</v>
      </c>
      <c r="C165" s="8">
        <f t="shared" si="28"/>
        <v>892.85714285714289</v>
      </c>
      <c r="D165" s="8">
        <f t="shared" si="29"/>
        <v>200</v>
      </c>
      <c r="E165" s="8">
        <f t="shared" si="33"/>
        <v>1886.7385836245376</v>
      </c>
      <c r="F165" s="8">
        <f t="shared" si="34"/>
        <v>2979.5957264816807</v>
      </c>
      <c r="G165" s="8">
        <f t="shared" si="31"/>
        <v>235714.28571428399</v>
      </c>
      <c r="I165" s="8">
        <f t="shared" si="37"/>
        <v>5387.5689780663897</v>
      </c>
      <c r="K165" s="8">
        <f t="shared" si="30"/>
        <v>-2407.973251584709</v>
      </c>
      <c r="M165" s="8">
        <f t="shared" si="32"/>
        <v>0</v>
      </c>
      <c r="O165" s="19">
        <f>IF(M165&gt;0,0,-K165/Calculadora!$B$17)</f>
        <v>1.2132994669968769E-2</v>
      </c>
      <c r="Q165" s="22">
        <f>IF(A165&gt;$C$7,,Q164*((1+Calculadora!$B$27)^(1/12)))</f>
        <v>938998.97311244649</v>
      </c>
      <c r="R165" s="22">
        <f>IF(A165&gt;$C$7,,IF(M165&gt;0,Q165-G165-M165,Q165-G165-Calculadora!$B$17))</f>
        <v>504819.8139613634</v>
      </c>
      <c r="S165" s="19">
        <f>IF(A165&gt;$C$7,,IF(K165&gt;0,R165/M165,R165/Calculadora!$B$17))</f>
        <v>2.5436229858686947</v>
      </c>
    </row>
    <row r="166" spans="1:19">
      <c r="A166" s="7">
        <v>157</v>
      </c>
      <c r="B166" s="9">
        <f t="shared" ca="1" si="35"/>
        <v>50146</v>
      </c>
      <c r="C166" s="8">
        <f t="shared" si="28"/>
        <v>892.85714285714289</v>
      </c>
      <c r="D166" s="8">
        <f t="shared" si="29"/>
        <v>200</v>
      </c>
      <c r="E166" s="8">
        <f t="shared" si="33"/>
        <v>1879.618815384445</v>
      </c>
      <c r="F166" s="8">
        <f t="shared" si="34"/>
        <v>2972.4759582415882</v>
      </c>
      <c r="G166" s="8">
        <f t="shared" si="31"/>
        <v>234821.42857142686</v>
      </c>
      <c r="I166" s="8">
        <f>IF(A166&gt;$C$7,,I165*(Calculadora!$B$12+1))</f>
        <v>5656.9474269697093</v>
      </c>
      <c r="K166" s="8">
        <f t="shared" si="30"/>
        <v>-2684.4714687281212</v>
      </c>
      <c r="M166" s="8">
        <f t="shared" si="32"/>
        <v>0</v>
      </c>
      <c r="O166" s="19">
        <f>IF(M166&gt;0,0,-K166/Calculadora!$B$17)</f>
        <v>1.352617932957788E-2</v>
      </c>
      <c r="Q166" s="22">
        <f>IF(A166&gt;$C$7,,Q165*((1+Calculadora!$B$27)^(1/12)))</f>
        <v>942824.57116162532</v>
      </c>
      <c r="R166" s="22">
        <f>IF(A166&gt;$C$7,,IF(M166&gt;0,Q166-G166-M166,Q166-G166-Calculadora!$B$17))</f>
        <v>509538.26915339939</v>
      </c>
      <c r="S166" s="19">
        <f>IF(A166&gt;$C$7,,IF(K166&gt;0,R166/M166,R166/Calculadora!$B$17))</f>
        <v>2.5673977481746229</v>
      </c>
    </row>
    <row r="167" spans="1:19">
      <c r="A167" s="7">
        <v>158</v>
      </c>
      <c r="B167" s="9">
        <f t="shared" ca="1" si="35"/>
        <v>50176</v>
      </c>
      <c r="C167" s="8">
        <f t="shared" si="28"/>
        <v>892.85714285714289</v>
      </c>
      <c r="D167" s="8">
        <f t="shared" si="29"/>
        <v>200</v>
      </c>
      <c r="E167" s="8">
        <f t="shared" si="33"/>
        <v>1872.4990471443525</v>
      </c>
      <c r="F167" s="8">
        <f t="shared" si="34"/>
        <v>2965.3561900014956</v>
      </c>
      <c r="G167" s="8">
        <f t="shared" si="31"/>
        <v>233928.57142856973</v>
      </c>
      <c r="I167" s="8">
        <f>IF(A167&gt;$C$7,,I166)</f>
        <v>5656.9474269697093</v>
      </c>
      <c r="K167" s="8">
        <f t="shared" si="30"/>
        <v>-2691.5912369682137</v>
      </c>
      <c r="M167" s="8">
        <f t="shared" si="32"/>
        <v>0</v>
      </c>
      <c r="O167" s="19">
        <f>IF(M167&gt;0,0,-K167/Calculadora!$B$17)</f>
        <v>1.3562053527952636E-2</v>
      </c>
      <c r="Q167" s="22">
        <f>IF(A167&gt;$C$7,,Q166*((1+Calculadora!$B$27)^(1/12)))</f>
        <v>946665.75517080294</v>
      </c>
      <c r="R167" s="22">
        <f>IF(A167&gt;$C$7,,IF(M167&gt;0,Q167-G167-M167,Q167-G167-Calculadora!$B$17))</f>
        <v>514272.31030543416</v>
      </c>
      <c r="S167" s="19">
        <f>IF(A167&gt;$C$7,,IF(K167&gt;0,R167/M167,R167/Calculadora!$B$17))</f>
        <v>2.591251043067849</v>
      </c>
    </row>
    <row r="168" spans="1:19">
      <c r="A168" s="7">
        <v>159</v>
      </c>
      <c r="B168" s="9">
        <f t="shared" ca="1" si="35"/>
        <v>50207</v>
      </c>
      <c r="C168" s="8">
        <f t="shared" si="28"/>
        <v>892.85714285714289</v>
      </c>
      <c r="D168" s="8">
        <f t="shared" si="29"/>
        <v>200</v>
      </c>
      <c r="E168" s="8">
        <f t="shared" si="33"/>
        <v>1865.37927890426</v>
      </c>
      <c r="F168" s="8">
        <f t="shared" si="34"/>
        <v>2958.2364217614031</v>
      </c>
      <c r="G168" s="8">
        <f t="shared" si="31"/>
        <v>233035.7142857126</v>
      </c>
      <c r="I168" s="8">
        <f t="shared" ref="I168:I177" si="38">IF(A168&gt;$C$7,,I167)</f>
        <v>5656.9474269697093</v>
      </c>
      <c r="K168" s="8">
        <f t="shared" si="30"/>
        <v>-2698.7110052083062</v>
      </c>
      <c r="M168" s="8">
        <f t="shared" si="32"/>
        <v>0</v>
      </c>
      <c r="O168" s="19">
        <f>IF(M168&gt;0,0,-K168/Calculadora!$B$17)</f>
        <v>1.3597927726327392E-2</v>
      </c>
      <c r="Q168" s="22">
        <f>IF(A168&gt;$C$7,,Q167*((1+Calculadora!$B$27)^(1/12)))</f>
        <v>950522.58863910974</v>
      </c>
      <c r="R168" s="22">
        <f>IF(A168&gt;$C$7,,IF(M168&gt;0,Q168-G168-M168,Q168-G168-Calculadora!$B$17))</f>
        <v>519022.00091659813</v>
      </c>
      <c r="S168" s="19">
        <f>IF(A168&gt;$C$7,,IF(K168&gt;0,R168/M168,R168/Calculadora!$B$17))</f>
        <v>2.6151831904998555</v>
      </c>
    </row>
    <row r="169" spans="1:19">
      <c r="A169" s="7">
        <v>160</v>
      </c>
      <c r="B169" s="9">
        <f t="shared" ca="1" si="35"/>
        <v>50237</v>
      </c>
      <c r="C169" s="8">
        <f t="shared" si="28"/>
        <v>892.85714285714289</v>
      </c>
      <c r="D169" s="8">
        <f t="shared" si="29"/>
        <v>200</v>
      </c>
      <c r="E169" s="8">
        <f t="shared" si="33"/>
        <v>1858.2595106641675</v>
      </c>
      <c r="F169" s="8">
        <f t="shared" si="34"/>
        <v>2951.1166535213106</v>
      </c>
      <c r="G169" s="8">
        <f t="shared" si="31"/>
        <v>232142.85714285547</v>
      </c>
      <c r="I169" s="8">
        <f t="shared" si="38"/>
        <v>5656.9474269697093</v>
      </c>
      <c r="K169" s="8">
        <f t="shared" si="30"/>
        <v>-2705.8307734483988</v>
      </c>
      <c r="M169" s="8">
        <f t="shared" si="32"/>
        <v>0</v>
      </c>
      <c r="O169" s="19">
        <f>IF(M169&gt;0,0,-K169/Calculadora!$B$17)</f>
        <v>1.3633801924702147E-2</v>
      </c>
      <c r="Q169" s="22">
        <f>IF(A169&gt;$C$7,,Q168*((1+Calculadora!$B$27)^(1/12)))</f>
        <v>954395.13532437931</v>
      </c>
      <c r="R169" s="22">
        <f>IF(A169&gt;$C$7,,IF(M169&gt;0,Q169-G169-M169,Q169-G169-Calculadora!$B$17))</f>
        <v>523787.40474472474</v>
      </c>
      <c r="S169" s="19">
        <f>IF(A169&gt;$C$7,,IF(K169&gt;0,R169/M169,R169/Calculadora!$B$17))</f>
        <v>2.6391945117256448</v>
      </c>
    </row>
    <row r="170" spans="1:19">
      <c r="A170" s="7">
        <v>161</v>
      </c>
      <c r="B170" s="9">
        <f t="shared" ca="1" si="35"/>
        <v>50268</v>
      </c>
      <c r="C170" s="8">
        <f t="shared" si="28"/>
        <v>892.85714285714289</v>
      </c>
      <c r="D170" s="8">
        <f t="shared" si="29"/>
        <v>200</v>
      </c>
      <c r="E170" s="8">
        <f t="shared" si="33"/>
        <v>1851.1397424240747</v>
      </c>
      <c r="F170" s="8">
        <f t="shared" si="34"/>
        <v>2943.9968852812176</v>
      </c>
      <c r="G170" s="8">
        <f t="shared" si="31"/>
        <v>231249.99999999834</v>
      </c>
      <c r="I170" s="8">
        <f t="shared" si="38"/>
        <v>5656.9474269697093</v>
      </c>
      <c r="K170" s="8">
        <f t="shared" si="30"/>
        <v>-2712.9505416884917</v>
      </c>
      <c r="M170" s="8">
        <f t="shared" si="32"/>
        <v>0</v>
      </c>
      <c r="O170" s="19">
        <f>IF(M170&gt;0,0,-K170/Calculadora!$B$17)</f>
        <v>1.3669676123076905E-2</v>
      </c>
      <c r="Q170" s="22">
        <f>IF(A170&gt;$C$7,,Q169*((1+Calculadora!$B$27)^(1/12)))</f>
        <v>958283.45924420271</v>
      </c>
      <c r="R170" s="22">
        <f>IF(A170&gt;$C$7,,IF(M170&gt;0,Q170-G170-M170,Q170-G170-Calculadora!$B$17))</f>
        <v>528568.5858074053</v>
      </c>
      <c r="S170" s="19">
        <f>IF(A170&gt;$C$7,,IF(K170&gt;0,R170/M170,R170/Calculadora!$B$17))</f>
        <v>2.6632853293090553</v>
      </c>
    </row>
    <row r="171" spans="1:19">
      <c r="A171" s="7">
        <v>162</v>
      </c>
      <c r="B171" s="9">
        <f t="shared" ca="1" si="35"/>
        <v>50299</v>
      </c>
      <c r="C171" s="8">
        <f t="shared" si="28"/>
        <v>892.85714285714289</v>
      </c>
      <c r="D171" s="8">
        <f t="shared" si="29"/>
        <v>200</v>
      </c>
      <c r="E171" s="8">
        <f t="shared" si="33"/>
        <v>1844.0199741839822</v>
      </c>
      <c r="F171" s="8">
        <f t="shared" si="34"/>
        <v>2936.8771170411251</v>
      </c>
      <c r="G171" s="8">
        <f t="shared" si="31"/>
        <v>230357.14285714121</v>
      </c>
      <c r="I171" s="8">
        <f t="shared" si="38"/>
        <v>5656.9474269697093</v>
      </c>
      <c r="K171" s="8">
        <f t="shared" si="30"/>
        <v>-2720.0703099285843</v>
      </c>
      <c r="M171" s="8">
        <f t="shared" si="32"/>
        <v>0</v>
      </c>
      <c r="O171" s="19">
        <f>IF(M171&gt;0,0,-K171/Calculadora!$B$17)</f>
        <v>1.3705550321451661E-2</v>
      </c>
      <c r="Q171" s="22">
        <f>IF(A171&gt;$C$7,,Q170*((1+Calculadora!$B$27)^(1/12)))</f>
        <v>962187.62467698636</v>
      </c>
      <c r="R171" s="22">
        <f>IF(A171&gt;$C$7,,IF(M171&gt;0,Q171-G171-M171,Q171-G171-Calculadora!$B$17))</f>
        <v>533365.60838304611</v>
      </c>
      <c r="S171" s="19">
        <f>IF(A171&gt;$C$7,,IF(K171&gt;0,R171/M171,R171/Calculadora!$B$17))</f>
        <v>2.6874559671280869</v>
      </c>
    </row>
    <row r="172" spans="1:19">
      <c r="A172" s="7">
        <v>163</v>
      </c>
      <c r="B172" s="9">
        <f t="shared" ca="1" si="35"/>
        <v>50329</v>
      </c>
      <c r="C172" s="8">
        <f t="shared" si="28"/>
        <v>892.85714285714289</v>
      </c>
      <c r="D172" s="8">
        <f t="shared" si="29"/>
        <v>200</v>
      </c>
      <c r="E172" s="8">
        <f t="shared" si="33"/>
        <v>1836.9002059438897</v>
      </c>
      <c r="F172" s="8">
        <f t="shared" si="34"/>
        <v>2929.7573488010325</v>
      </c>
      <c r="G172" s="8">
        <f t="shared" si="31"/>
        <v>229464.28571428408</v>
      </c>
      <c r="I172" s="8">
        <f t="shared" si="38"/>
        <v>5656.9474269697093</v>
      </c>
      <c r="K172" s="8">
        <f t="shared" si="30"/>
        <v>-2727.1900781686768</v>
      </c>
      <c r="M172" s="8">
        <f t="shared" si="32"/>
        <v>0</v>
      </c>
      <c r="O172" s="19">
        <f>IF(M172&gt;0,0,-K172/Calculadora!$B$17)</f>
        <v>1.3741424519826417E-2</v>
      </c>
      <c r="Q172" s="22">
        <f>IF(A172&gt;$C$7,,Q171*((1+Calculadora!$B$27)^(1/12)))</f>
        <v>966107.69616301497</v>
      </c>
      <c r="R172" s="22">
        <f>IF(A172&gt;$C$7,,IF(M172&gt;0,Q172-G172-M172,Q172-G172-Calculadora!$B$17))</f>
        <v>538178.53701193188</v>
      </c>
      <c r="S172" s="19">
        <f>IF(A172&gt;$C$7,,IF(K172&gt;0,R172/M172,R172/Calculadora!$B$17))</f>
        <v>2.7117067503802597</v>
      </c>
    </row>
    <row r="173" spans="1:19">
      <c r="A173" s="7">
        <v>164</v>
      </c>
      <c r="B173" s="9">
        <f t="shared" ca="1" si="35"/>
        <v>50360</v>
      </c>
      <c r="C173" s="8">
        <f t="shared" si="28"/>
        <v>892.85714285714289</v>
      </c>
      <c r="D173" s="8">
        <f t="shared" si="29"/>
        <v>200</v>
      </c>
      <c r="E173" s="8">
        <f t="shared" si="33"/>
        <v>1829.7804377037971</v>
      </c>
      <c r="F173" s="8">
        <f t="shared" si="34"/>
        <v>2922.63758056094</v>
      </c>
      <c r="G173" s="8">
        <f t="shared" si="31"/>
        <v>228571.42857142695</v>
      </c>
      <c r="I173" s="8">
        <f t="shared" si="38"/>
        <v>5656.9474269697093</v>
      </c>
      <c r="K173" s="8">
        <f t="shared" si="30"/>
        <v>-2734.3098464087693</v>
      </c>
      <c r="M173" s="8">
        <f t="shared" si="32"/>
        <v>0</v>
      </c>
      <c r="O173" s="19">
        <f>IF(M173&gt;0,0,-K173/Calculadora!$B$17)</f>
        <v>1.3777298718201172E-2</v>
      </c>
      <c r="Q173" s="22">
        <f>IF(A173&gt;$C$7,,Q172*((1+Calculadora!$B$27)^(1/12)))</f>
        <v>970043.73850551841</v>
      </c>
      <c r="R173" s="22">
        <f>IF(A173&gt;$C$7,,IF(M173&gt;0,Q173-G173-M173,Q173-G173-Calculadora!$B$17))</f>
        <v>543007.43649729248</v>
      </c>
      <c r="S173" s="19">
        <f>IF(A173&gt;$C$7,,IF(K173&gt;0,R173/M173,R173/Calculadora!$B$17))</f>
        <v>2.7360380055879898</v>
      </c>
    </row>
    <row r="174" spans="1:19">
      <c r="A174" s="7">
        <v>165</v>
      </c>
      <c r="B174" s="9">
        <f t="shared" ca="1" si="35"/>
        <v>50390</v>
      </c>
      <c r="C174" s="8">
        <f t="shared" si="28"/>
        <v>892.85714285714289</v>
      </c>
      <c r="D174" s="8">
        <f t="shared" si="29"/>
        <v>200</v>
      </c>
      <c r="E174" s="8">
        <f t="shared" si="33"/>
        <v>1822.6606694637046</v>
      </c>
      <c r="F174" s="8">
        <f t="shared" si="34"/>
        <v>2915.5178123208475</v>
      </c>
      <c r="G174" s="8">
        <f t="shared" si="31"/>
        <v>227678.57142856982</v>
      </c>
      <c r="I174" s="8">
        <f t="shared" si="38"/>
        <v>5656.9474269697093</v>
      </c>
      <c r="K174" s="8">
        <f t="shared" si="30"/>
        <v>-2741.4296146488618</v>
      </c>
      <c r="M174" s="8">
        <f t="shared" si="32"/>
        <v>0</v>
      </c>
      <c r="O174" s="19">
        <f>IF(M174&gt;0,0,-K174/Calculadora!$B$17)</f>
        <v>1.3813172916575928E-2</v>
      </c>
      <c r="Q174" s="22">
        <f>IF(A174&gt;$C$7,,Q173*((1+Calculadora!$B$27)^(1/12)))</f>
        <v>973995.81677174289</v>
      </c>
      <c r="R174" s="22">
        <f>IF(A174&gt;$C$7,,IF(M174&gt;0,Q174-G174-M174,Q174-G174-Calculadora!$B$17))</f>
        <v>547852.371906374</v>
      </c>
      <c r="S174" s="19">
        <f>IF(A174&gt;$C$7,,IF(K174&gt;0,R174/M174,R174/Calculadora!$B$17))</f>
        <v>2.7604500606039846</v>
      </c>
    </row>
    <row r="175" spans="1:19">
      <c r="A175" s="7">
        <v>166</v>
      </c>
      <c r="B175" s="9">
        <f t="shared" ca="1" si="35"/>
        <v>50421</v>
      </c>
      <c r="C175" s="8">
        <f t="shared" si="28"/>
        <v>892.85714285714289</v>
      </c>
      <c r="D175" s="8">
        <f t="shared" si="29"/>
        <v>200</v>
      </c>
      <c r="E175" s="8">
        <f t="shared" si="33"/>
        <v>1815.5409012236121</v>
      </c>
      <c r="F175" s="8">
        <f t="shared" si="34"/>
        <v>2908.398044080755</v>
      </c>
      <c r="G175" s="8">
        <f t="shared" si="31"/>
        <v>226785.71428571269</v>
      </c>
      <c r="I175" s="8">
        <f t="shared" si="38"/>
        <v>5656.9474269697093</v>
      </c>
      <c r="K175" s="8">
        <f t="shared" si="30"/>
        <v>-2748.5493828889544</v>
      </c>
      <c r="M175" s="8">
        <f t="shared" si="32"/>
        <v>0</v>
      </c>
      <c r="O175" s="19">
        <f>IF(M175&gt;0,0,-K175/Calculadora!$B$17)</f>
        <v>1.3849047114950684E-2</v>
      </c>
      <c r="Q175" s="22">
        <f>IF(A175&gt;$C$7,,Q174*((1+Calculadora!$B$27)^(1/12)))</f>
        <v>977963.99629402661</v>
      </c>
      <c r="R175" s="22">
        <f>IF(A175&gt;$C$7,,IF(M175&gt;0,Q175-G175-M175,Q175-G175-Calculadora!$B$17))</f>
        <v>552713.40857151488</v>
      </c>
      <c r="S175" s="19">
        <f>IF(A175&gt;$C$7,,IF(K175&gt;0,R175/M175,R175/Calculadora!$B$17))</f>
        <v>2.7849432446166649</v>
      </c>
    </row>
    <row r="176" spans="1:19">
      <c r="A176" s="7">
        <v>167</v>
      </c>
      <c r="B176" s="9">
        <f t="shared" ca="1" si="35"/>
        <v>50452</v>
      </c>
      <c r="C176" s="8">
        <f t="shared" si="28"/>
        <v>892.85714285714289</v>
      </c>
      <c r="D176" s="8">
        <f t="shared" si="29"/>
        <v>200</v>
      </c>
      <c r="E176" s="8">
        <f t="shared" si="33"/>
        <v>1808.4211329835196</v>
      </c>
      <c r="F176" s="8">
        <f t="shared" si="34"/>
        <v>2901.2782758406624</v>
      </c>
      <c r="G176" s="8">
        <f t="shared" si="31"/>
        <v>225892.85714285556</v>
      </c>
      <c r="I176" s="8">
        <f t="shared" si="38"/>
        <v>5656.9474269697093</v>
      </c>
      <c r="K176" s="8">
        <f t="shared" si="30"/>
        <v>-2755.6691511290469</v>
      </c>
      <c r="M176" s="8">
        <f t="shared" si="32"/>
        <v>0</v>
      </c>
      <c r="O176" s="19">
        <f>IF(M176&gt;0,0,-K176/Calculadora!$B$17)</f>
        <v>1.388492131332544E-2</v>
      </c>
      <c r="Q176" s="22">
        <f>IF(A176&gt;$C$7,,Q175*((1+Calculadora!$B$27)^(1/12)))</f>
        <v>981948.34267087991</v>
      </c>
      <c r="R176" s="22">
        <f>IF(A176&gt;$C$7,,IF(M176&gt;0,Q176-G176-M176,Q176-G176-Calculadora!$B$17))</f>
        <v>557590.61209122534</v>
      </c>
      <c r="S176" s="19">
        <f>IF(A176&gt;$C$7,,IF(K176&gt;0,R176/M176,R176/Calculadora!$B$17))</f>
        <v>2.8095178881556064</v>
      </c>
    </row>
    <row r="177" spans="1:19">
      <c r="A177" s="7">
        <v>168</v>
      </c>
      <c r="B177" s="9">
        <f t="shared" ca="1" si="35"/>
        <v>50480</v>
      </c>
      <c r="C177" s="8">
        <f t="shared" si="28"/>
        <v>892.85714285714289</v>
      </c>
      <c r="D177" s="8">
        <f t="shared" si="29"/>
        <v>200</v>
      </c>
      <c r="E177" s="8">
        <f t="shared" si="33"/>
        <v>1801.301364743427</v>
      </c>
      <c r="F177" s="8">
        <f t="shared" si="34"/>
        <v>2894.1585076005699</v>
      </c>
      <c r="G177" s="8">
        <f t="shared" si="31"/>
        <v>224999.99999999843</v>
      </c>
      <c r="I177" s="8">
        <f t="shared" si="38"/>
        <v>5656.9474269697093</v>
      </c>
      <c r="K177" s="8">
        <f t="shared" si="30"/>
        <v>-2762.7889193691394</v>
      </c>
      <c r="M177" s="8">
        <f t="shared" si="32"/>
        <v>0</v>
      </c>
      <c r="O177" s="19">
        <f>IF(M177&gt;0,0,-K177/Calculadora!$B$17)</f>
        <v>1.3920795511700196E-2</v>
      </c>
      <c r="Q177" s="22">
        <f>IF(A177&gt;$C$7,,Q176*((1+Calculadora!$B$27)^(1/12)))</f>
        <v>985948.92176806938</v>
      </c>
      <c r="R177" s="22">
        <f>IF(A177&gt;$C$7,,IF(M177&gt;0,Q177-G177-M177,Q177-G177-Calculadora!$B$17))</f>
        <v>562484.04833127186</v>
      </c>
      <c r="S177" s="19">
        <f>IF(A177&gt;$C$7,,IF(K177&gt;0,R177/M177,R177/Calculadora!$B$17))</f>
        <v>2.8341743230970007</v>
      </c>
    </row>
    <row r="178" spans="1:19">
      <c r="A178" s="7">
        <v>169</v>
      </c>
      <c r="B178" s="9">
        <f t="shared" ca="1" si="35"/>
        <v>50511</v>
      </c>
      <c r="C178" s="8">
        <f t="shared" si="28"/>
        <v>892.85714285714289</v>
      </c>
      <c r="D178" s="8">
        <f t="shared" si="29"/>
        <v>200</v>
      </c>
      <c r="E178" s="8">
        <f t="shared" si="33"/>
        <v>1794.1815965033345</v>
      </c>
      <c r="F178" s="8">
        <f t="shared" si="34"/>
        <v>2887.0387393604774</v>
      </c>
      <c r="G178" s="8">
        <f t="shared" si="31"/>
        <v>224107.1428571413</v>
      </c>
      <c r="I178" s="8">
        <f>IF(A178&gt;$C$7,,I177*(Calculadora!$B$12+1))</f>
        <v>5939.7947983181948</v>
      </c>
      <c r="K178" s="8">
        <f t="shared" si="30"/>
        <v>-3052.7560589577174</v>
      </c>
      <c r="M178" s="8">
        <f t="shared" si="32"/>
        <v>0</v>
      </c>
      <c r="O178" s="19">
        <f>IF(M178&gt;0,0,-K178/Calculadora!$B$17)</f>
        <v>1.5381845694371024E-2</v>
      </c>
      <c r="Q178" s="22">
        <f>IF(A178&gt;$C$7,,Q177*((1+Calculadora!$B$27)^(1/12)))</f>
        <v>989965.79971970711</v>
      </c>
      <c r="R178" s="22">
        <f>IF(A178&gt;$C$7,,IF(M178&gt;0,Q178-G178-M178,Q178-G178-Calculadora!$B$17))</f>
        <v>567393.78342576674</v>
      </c>
      <c r="S178" s="19">
        <f>IF(A178&gt;$C$7,,IF(K178&gt;0,R178/M178,R178/Calculadora!$B$17))</f>
        <v>2.8589128826691481</v>
      </c>
    </row>
    <row r="179" spans="1:19">
      <c r="A179" s="7">
        <v>170</v>
      </c>
      <c r="B179" s="9">
        <f t="shared" ca="1" si="35"/>
        <v>50541</v>
      </c>
      <c r="C179" s="8">
        <f t="shared" si="28"/>
        <v>892.85714285714289</v>
      </c>
      <c r="D179" s="8">
        <f t="shared" si="29"/>
        <v>200</v>
      </c>
      <c r="E179" s="8">
        <f t="shared" si="33"/>
        <v>1787.061828263242</v>
      </c>
      <c r="F179" s="8">
        <f t="shared" si="34"/>
        <v>2879.9189711203849</v>
      </c>
      <c r="G179" s="8">
        <f t="shared" si="31"/>
        <v>223214.28571428417</v>
      </c>
      <c r="I179" s="8">
        <f>IF(A179&gt;$C$7,,I178)</f>
        <v>5939.7947983181948</v>
      </c>
      <c r="K179" s="8">
        <f t="shared" si="30"/>
        <v>-3059.8758271978099</v>
      </c>
      <c r="M179" s="8">
        <f t="shared" si="32"/>
        <v>0</v>
      </c>
      <c r="O179" s="19">
        <f>IF(M179&gt;0,0,-K179/Calculadora!$B$17)</f>
        <v>1.541771989274578E-2</v>
      </c>
      <c r="Q179" s="22">
        <f>IF(A179&gt;$C$7,,Q178*((1+Calculadora!$B$27)^(1/12)))</f>
        <v>993999.04292934365</v>
      </c>
      <c r="R179" s="22">
        <f>IF(A179&gt;$C$7,,IF(M179&gt;0,Q179-G179-M179,Q179-G179-Calculadora!$B$17))</f>
        <v>572319.88377826044</v>
      </c>
      <c r="S179" s="19">
        <f>IF(A179&gt;$C$7,,IF(K179&gt;0,R179/M179,R179/Calculadora!$B$17))</f>
        <v>2.8837339014579584</v>
      </c>
    </row>
    <row r="180" spans="1:19">
      <c r="A180" s="7">
        <v>171</v>
      </c>
      <c r="B180" s="9">
        <f t="shared" ca="1" si="35"/>
        <v>50572</v>
      </c>
      <c r="C180" s="8">
        <f t="shared" si="28"/>
        <v>892.85714285714289</v>
      </c>
      <c r="D180" s="8">
        <f t="shared" si="29"/>
        <v>200</v>
      </c>
      <c r="E180" s="8">
        <f t="shared" si="33"/>
        <v>1779.9420600231495</v>
      </c>
      <c r="F180" s="8">
        <f t="shared" si="34"/>
        <v>2872.7992028802923</v>
      </c>
      <c r="G180" s="8">
        <f t="shared" si="31"/>
        <v>222321.42857142704</v>
      </c>
      <c r="I180" s="8">
        <f t="shared" ref="I180:I189" si="39">IF(A180&gt;$C$7,,I179)</f>
        <v>5939.7947983181948</v>
      </c>
      <c r="K180" s="8">
        <f t="shared" si="30"/>
        <v>-3066.9955954379025</v>
      </c>
      <c r="M180" s="8">
        <f t="shared" si="32"/>
        <v>0</v>
      </c>
      <c r="O180" s="19">
        <f>IF(M180&gt;0,0,-K180/Calculadora!$B$17)</f>
        <v>1.5453594091120536E-2</v>
      </c>
      <c r="Q180" s="22">
        <f>IF(A180&gt;$C$7,,Q179*((1+Calculadora!$B$27)^(1/12)))</f>
        <v>998048.71807106584</v>
      </c>
      <c r="R180" s="22">
        <f>IF(A180&gt;$C$7,,IF(M180&gt;0,Q180-G180-M180,Q180-G180-Calculadora!$B$17))</f>
        <v>577262.41606283979</v>
      </c>
      <c r="S180" s="19">
        <f>IF(A180&gt;$C$7,,IF(K180&gt;0,R180/M180,R180/Calculadora!$B$17))</f>
        <v>2.9086377154124885</v>
      </c>
    </row>
    <row r="181" spans="1:19">
      <c r="A181" s="7">
        <v>172</v>
      </c>
      <c r="B181" s="9">
        <f t="shared" ca="1" si="35"/>
        <v>50602</v>
      </c>
      <c r="C181" s="8">
        <f t="shared" si="28"/>
        <v>892.85714285714289</v>
      </c>
      <c r="D181" s="8">
        <f t="shared" si="29"/>
        <v>200</v>
      </c>
      <c r="E181" s="8">
        <f t="shared" si="33"/>
        <v>1772.8222917830567</v>
      </c>
      <c r="F181" s="8">
        <f t="shared" si="34"/>
        <v>2865.6794346401994</v>
      </c>
      <c r="G181" s="8">
        <f t="shared" si="31"/>
        <v>221428.57142856991</v>
      </c>
      <c r="I181" s="8">
        <f t="shared" si="39"/>
        <v>5939.7947983181948</v>
      </c>
      <c r="K181" s="8">
        <f t="shared" si="30"/>
        <v>-3074.1153636779954</v>
      </c>
      <c r="M181" s="8">
        <f t="shared" si="32"/>
        <v>0</v>
      </c>
      <c r="O181" s="19">
        <f>IF(M181&gt;0,0,-K181/Calculadora!$B$17)</f>
        <v>1.5489468289495293E-2</v>
      </c>
      <c r="Q181" s="22">
        <f>IF(A181&gt;$C$7,,Q180*((1+Calculadora!$B$27)^(1/12)))</f>
        <v>1002114.8920905989</v>
      </c>
      <c r="R181" s="22">
        <f>IF(A181&gt;$C$7,,IF(M181&gt;0,Q181-G181-M181,Q181-G181-Calculadora!$B$17))</f>
        <v>582221.44722523005</v>
      </c>
      <c r="S181" s="19">
        <f>IF(A181&gt;$C$7,,IF(K181&gt;0,R181/M181,R181/Calculadora!$B$17))</f>
        <v>2.9336246618504909</v>
      </c>
    </row>
    <row r="182" spans="1:19">
      <c r="A182" s="7">
        <v>173</v>
      </c>
      <c r="B182" s="9">
        <f t="shared" ca="1" si="35"/>
        <v>50633</v>
      </c>
      <c r="C182" s="8">
        <f t="shared" si="28"/>
        <v>892.85714285714289</v>
      </c>
      <c r="D182" s="8">
        <f t="shared" si="29"/>
        <v>200</v>
      </c>
      <c r="E182" s="8">
        <f t="shared" si="33"/>
        <v>1765.7025235429642</v>
      </c>
      <c r="F182" s="8">
        <f t="shared" si="34"/>
        <v>2858.5596664001068</v>
      </c>
      <c r="G182" s="8">
        <f t="shared" si="31"/>
        <v>220535.71428571278</v>
      </c>
      <c r="I182" s="8">
        <f t="shared" si="39"/>
        <v>5939.7947983181948</v>
      </c>
      <c r="K182" s="8">
        <f t="shared" si="30"/>
        <v>-3081.235131918088</v>
      </c>
      <c r="M182" s="8">
        <f t="shared" si="32"/>
        <v>0</v>
      </c>
      <c r="O182" s="19">
        <f>IF(M182&gt;0,0,-K182/Calculadora!$B$17)</f>
        <v>1.5525342487870049E-2</v>
      </c>
      <c r="Q182" s="22">
        <f>IF(A182&gt;$C$7,,Q181*((1+Calculadora!$B$27)^(1/12)))</f>
        <v>1006197.6322064134</v>
      </c>
      <c r="R182" s="22">
        <f>IF(A182&gt;$C$7,,IF(M182&gt;0,Q182-G182-M182,Q182-G182-Calculadora!$B$17))</f>
        <v>587197.04448390158</v>
      </c>
      <c r="S182" s="19">
        <f>IF(A182&gt;$C$7,,IF(K182&gt;0,R182/M182,R182/Calculadora!$B$17))</f>
        <v>2.9586950794639937</v>
      </c>
    </row>
    <row r="183" spans="1:19">
      <c r="A183" s="7">
        <v>174</v>
      </c>
      <c r="B183" s="9">
        <f t="shared" ca="1" si="35"/>
        <v>50664</v>
      </c>
      <c r="C183" s="8">
        <f t="shared" si="28"/>
        <v>892.85714285714289</v>
      </c>
      <c r="D183" s="8">
        <f t="shared" si="29"/>
        <v>200</v>
      </c>
      <c r="E183" s="8">
        <f t="shared" si="33"/>
        <v>1758.5827553028716</v>
      </c>
      <c r="F183" s="8">
        <f t="shared" si="34"/>
        <v>2851.4398981600143</v>
      </c>
      <c r="G183" s="8">
        <f t="shared" si="31"/>
        <v>219642.85714285565</v>
      </c>
      <c r="I183" s="8">
        <f t="shared" si="39"/>
        <v>5939.7947983181948</v>
      </c>
      <c r="K183" s="8">
        <f t="shared" si="30"/>
        <v>-3088.3549001581805</v>
      </c>
      <c r="M183" s="8">
        <f t="shared" si="32"/>
        <v>0</v>
      </c>
      <c r="O183" s="19">
        <f>IF(M183&gt;0,0,-K183/Calculadora!$B$17)</f>
        <v>1.5561216686244805E-2</v>
      </c>
      <c r="Q183" s="22">
        <f>IF(A183&gt;$C$7,,Q182*((1+Calculadora!$B$27)^(1/12)))</f>
        <v>1010297.0059108363</v>
      </c>
      <c r="R183" s="22">
        <f>IF(A183&gt;$C$7,,IF(M183&gt;0,Q183-G183-M183,Q183-G183-Calculadora!$B$17))</f>
        <v>592189.27533118159</v>
      </c>
      <c r="S183" s="19">
        <f>IF(A183&gt;$C$7,,IF(K183&gt;0,R183/M183,R183/Calculadora!$B$17))</f>
        <v>2.9838493083248996</v>
      </c>
    </row>
    <row r="184" spans="1:19">
      <c r="A184" s="7">
        <v>175</v>
      </c>
      <c r="B184" s="9">
        <f t="shared" ca="1" si="35"/>
        <v>50694</v>
      </c>
      <c r="C184" s="8">
        <f t="shared" si="28"/>
        <v>892.85714285714289</v>
      </c>
      <c r="D184" s="8">
        <f t="shared" si="29"/>
        <v>200</v>
      </c>
      <c r="E184" s="8">
        <f t="shared" si="33"/>
        <v>1751.4629870627791</v>
      </c>
      <c r="F184" s="8">
        <f t="shared" si="34"/>
        <v>2844.3201299199218</v>
      </c>
      <c r="G184" s="8">
        <f t="shared" si="31"/>
        <v>218749.99999999852</v>
      </c>
      <c r="I184" s="8">
        <f t="shared" si="39"/>
        <v>5939.7947983181948</v>
      </c>
      <c r="K184" s="8">
        <f t="shared" si="30"/>
        <v>-3095.474668398273</v>
      </c>
      <c r="M184" s="8">
        <f t="shared" si="32"/>
        <v>0</v>
      </c>
      <c r="O184" s="19">
        <f>IF(M184&gt;0,0,-K184/Calculadora!$B$17)</f>
        <v>1.5597090884619561E-2</v>
      </c>
      <c r="Q184" s="22">
        <f>IF(A184&gt;$C$7,,Q183*((1+Calculadora!$B$27)^(1/12)))</f>
        <v>1014413.0809711664</v>
      </c>
      <c r="R184" s="22">
        <f>IF(A184&gt;$C$7,,IF(M184&gt;0,Q184-G184-M184,Q184-G184-Calculadora!$B$17))</f>
        <v>597198.20753436885</v>
      </c>
      <c r="S184" s="19">
        <f>IF(A184&gt;$C$7,,IF(K184&gt;0,R184/M184,R184/Calculadora!$B$17))</f>
        <v>3.0090876898906047</v>
      </c>
    </row>
    <row r="185" spans="1:19">
      <c r="A185" s="7">
        <v>176</v>
      </c>
      <c r="B185" s="9">
        <f t="shared" ca="1" si="35"/>
        <v>50725</v>
      </c>
      <c r="C185" s="8">
        <f t="shared" si="28"/>
        <v>892.85714285714289</v>
      </c>
      <c r="D185" s="8">
        <f t="shared" si="29"/>
        <v>200</v>
      </c>
      <c r="E185" s="8">
        <f t="shared" si="33"/>
        <v>1744.3432188226866</v>
      </c>
      <c r="F185" s="8">
        <f t="shared" si="34"/>
        <v>2837.2003616798293</v>
      </c>
      <c r="G185" s="8">
        <f t="shared" si="31"/>
        <v>217857.14285714139</v>
      </c>
      <c r="I185" s="8">
        <f t="shared" si="39"/>
        <v>5939.7947983181948</v>
      </c>
      <c r="K185" s="8">
        <f t="shared" si="30"/>
        <v>-3102.5944366383656</v>
      </c>
      <c r="M185" s="8">
        <f t="shared" si="32"/>
        <v>0</v>
      </c>
      <c r="O185" s="19">
        <f>IF(M185&gt;0,0,-K185/Calculadora!$B$17)</f>
        <v>1.5632965082994315E-2</v>
      </c>
      <c r="Q185" s="22">
        <f>IF(A185&gt;$C$7,,Q184*((1+Calculadora!$B$27)^(1/12)))</f>
        <v>1018545.9254307951</v>
      </c>
      <c r="R185" s="22">
        <f>IF(A185&gt;$C$7,,IF(M185&gt;0,Q185-G185-M185,Q185-G185-Calculadora!$B$17))</f>
        <v>602223.90913685458</v>
      </c>
      <c r="S185" s="19">
        <f>IF(A185&gt;$C$7,,IF(K185&gt;0,R185/M185,R185/Calculadora!$B$17))</f>
        <v>3.034410567009644</v>
      </c>
    </row>
    <row r="186" spans="1:19">
      <c r="A186" s="7">
        <v>177</v>
      </c>
      <c r="B186" s="9">
        <f t="shared" ca="1" si="35"/>
        <v>50755</v>
      </c>
      <c r="C186" s="8">
        <f t="shared" si="28"/>
        <v>892.85714285714289</v>
      </c>
      <c r="D186" s="8">
        <f t="shared" si="29"/>
        <v>200</v>
      </c>
      <c r="E186" s="8">
        <f t="shared" si="33"/>
        <v>1737.2234505825941</v>
      </c>
      <c r="F186" s="8">
        <f t="shared" si="34"/>
        <v>2830.0805934397367</v>
      </c>
      <c r="G186" s="8">
        <f t="shared" si="31"/>
        <v>216964.28571428425</v>
      </c>
      <c r="I186" s="8">
        <f t="shared" si="39"/>
        <v>5939.7947983181948</v>
      </c>
      <c r="K186" s="8">
        <f t="shared" si="30"/>
        <v>-3109.7142048784581</v>
      </c>
      <c r="M186" s="8">
        <f t="shared" si="32"/>
        <v>0</v>
      </c>
      <c r="O186" s="19">
        <f>IF(M186&gt;0,0,-K186/Calculadora!$B$17)</f>
        <v>1.5668839281369071E-2</v>
      </c>
      <c r="Q186" s="22">
        <f>IF(A186&gt;$C$7,,Q185*((1+Calculadora!$B$27)^(1/12)))</f>
        <v>1022695.6076103308</v>
      </c>
      <c r="R186" s="22">
        <f>IF(A186&gt;$C$7,,IF(M186&gt;0,Q186-G186-M186,Q186-G186-Calculadora!$B$17))</f>
        <v>607266.44845924748</v>
      </c>
      <c r="S186" s="19">
        <f>IF(A186&gt;$C$7,,IF(K186&gt;0,R186/M186,R186/Calculadora!$B$17))</f>
        <v>3.0598182839273615</v>
      </c>
    </row>
    <row r="187" spans="1:19">
      <c r="A187" s="7">
        <v>178</v>
      </c>
      <c r="B187" s="9">
        <f t="shared" ca="1" si="35"/>
        <v>50786</v>
      </c>
      <c r="C187" s="8">
        <f t="shared" si="28"/>
        <v>892.85714285714289</v>
      </c>
      <c r="D187" s="8">
        <f t="shared" si="29"/>
        <v>200</v>
      </c>
      <c r="E187" s="8">
        <f t="shared" si="33"/>
        <v>1730.1036823425015</v>
      </c>
      <c r="F187" s="8">
        <f t="shared" si="34"/>
        <v>2822.9608251996442</v>
      </c>
      <c r="G187" s="8">
        <f t="shared" si="31"/>
        <v>216071.42857142712</v>
      </c>
      <c r="I187" s="8">
        <f t="shared" si="39"/>
        <v>5939.7947983181948</v>
      </c>
      <c r="K187" s="8">
        <f t="shared" si="30"/>
        <v>-3116.8339731185506</v>
      </c>
      <c r="M187" s="8">
        <f t="shared" si="32"/>
        <v>0</v>
      </c>
      <c r="O187" s="19">
        <f>IF(M187&gt;0,0,-K187/Calculadora!$B$17)</f>
        <v>1.5704713479743827E-2</v>
      </c>
      <c r="Q187" s="22">
        <f>IF(A187&gt;$C$7,,Q186*((1+Calculadora!$B$27)^(1/12)))</f>
        <v>1026862.1961087288</v>
      </c>
      <c r="R187" s="22">
        <f>IF(A187&gt;$C$7,,IF(M187&gt;0,Q187-G187-M187,Q187-G187-Calculadora!$B$17))</f>
        <v>612325.8941005026</v>
      </c>
      <c r="S187" s="19">
        <f>IF(A187&gt;$C$7,,IF(K187&gt;0,R187/M187,R187/Calculadora!$B$17))</f>
        <v>3.0853111862915994</v>
      </c>
    </row>
    <row r="188" spans="1:19">
      <c r="A188" s="7">
        <v>179</v>
      </c>
      <c r="B188" s="9">
        <f t="shared" ca="1" si="35"/>
        <v>50817</v>
      </c>
      <c r="C188" s="8">
        <f t="shared" si="28"/>
        <v>892.85714285714289</v>
      </c>
      <c r="D188" s="8">
        <f t="shared" si="29"/>
        <v>200</v>
      </c>
      <c r="E188" s="8">
        <f t="shared" si="33"/>
        <v>1722.983914102409</v>
      </c>
      <c r="F188" s="8">
        <f t="shared" si="34"/>
        <v>2815.8410569595517</v>
      </c>
      <c r="G188" s="8">
        <f t="shared" si="31"/>
        <v>215178.57142856999</v>
      </c>
      <c r="I188" s="8">
        <f t="shared" si="39"/>
        <v>5939.7947983181948</v>
      </c>
      <c r="K188" s="8">
        <f t="shared" si="30"/>
        <v>-3123.9537413586431</v>
      </c>
      <c r="M188" s="8">
        <f t="shared" si="32"/>
        <v>0</v>
      </c>
      <c r="O188" s="19">
        <f>IF(M188&gt;0,0,-K188/Calculadora!$B$17)</f>
        <v>1.5740587678118582E-2</v>
      </c>
      <c r="Q188" s="22">
        <f>IF(A188&gt;$C$7,,Q187*((1+Calculadora!$B$27)^(1/12)))</f>
        <v>1031045.7598044247</v>
      </c>
      <c r="R188" s="22">
        <f>IF(A188&gt;$C$7,,IF(M188&gt;0,Q188-G188-M188,Q188-G188-Calculadora!$B$17))</f>
        <v>617402.31493905571</v>
      </c>
      <c r="S188" s="19">
        <f>IF(A188&gt;$C$7,,IF(K188&gt;0,R188/M188,R188/Calculadora!$B$17))</f>
        <v>3.1108896211584107</v>
      </c>
    </row>
    <row r="189" spans="1:19">
      <c r="A189" s="7">
        <v>180</v>
      </c>
      <c r="B189" s="9">
        <f t="shared" ca="1" si="35"/>
        <v>50845</v>
      </c>
      <c r="C189" s="8">
        <f t="shared" si="28"/>
        <v>892.85714285714289</v>
      </c>
      <c r="D189" s="8">
        <f t="shared" si="29"/>
        <v>200</v>
      </c>
      <c r="E189" s="8">
        <f t="shared" si="33"/>
        <v>1715.8641458623165</v>
      </c>
      <c r="F189" s="8">
        <f t="shared" si="34"/>
        <v>2808.7212887194592</v>
      </c>
      <c r="G189" s="8">
        <f t="shared" si="31"/>
        <v>214285.71428571286</v>
      </c>
      <c r="I189" s="8">
        <f t="shared" si="39"/>
        <v>5939.7947983181948</v>
      </c>
      <c r="K189" s="8">
        <f t="shared" si="30"/>
        <v>-3131.0735095987357</v>
      </c>
      <c r="M189" s="8">
        <f t="shared" si="32"/>
        <v>0</v>
      </c>
      <c r="O189" s="19">
        <f>IF(M189&gt;0,0,-K189/Calculadora!$B$17)</f>
        <v>1.5776461876493338E-2</v>
      </c>
      <c r="Q189" s="22">
        <f>IF(A189&gt;$C$7,,Q188*((1+Calculadora!$B$27)^(1/12)))</f>
        <v>1035246.3678564737</v>
      </c>
      <c r="R189" s="22">
        <f>IF(A189&gt;$C$7,,IF(M189&gt;0,Q189-G189-M189,Q189-G189-Calculadora!$B$17))</f>
        <v>622495.7801339617</v>
      </c>
      <c r="S189" s="19">
        <f>IF(A189&gt;$C$7,,IF(K189&gt;0,R189/M189,R189/Calculadora!$B$17))</f>
        <v>3.1365539369977977</v>
      </c>
    </row>
    <row r="190" spans="1:19">
      <c r="A190" s="7">
        <v>181</v>
      </c>
      <c r="B190" s="9">
        <f t="shared" ca="1" si="35"/>
        <v>50876</v>
      </c>
      <c r="C190" s="8">
        <f t="shared" si="28"/>
        <v>892.85714285714289</v>
      </c>
      <c r="D190" s="8">
        <f t="shared" si="29"/>
        <v>200</v>
      </c>
      <c r="E190" s="8">
        <f t="shared" si="33"/>
        <v>1708.744377622224</v>
      </c>
      <c r="F190" s="8">
        <f t="shared" si="34"/>
        <v>2801.6015204793666</v>
      </c>
      <c r="G190" s="8">
        <f t="shared" si="31"/>
        <v>213392.85714285573</v>
      </c>
      <c r="I190" s="8">
        <f>IF(A190&gt;$C$7,,I189*(Calculadora!$B$12+1))</f>
        <v>6236.7845382341047</v>
      </c>
      <c r="K190" s="8">
        <f t="shared" si="30"/>
        <v>-3435.1830177547381</v>
      </c>
      <c r="M190" s="8">
        <f t="shared" si="32"/>
        <v>0</v>
      </c>
      <c r="O190" s="19">
        <f>IF(M190&gt;0,0,-K190/Calculadora!$B$17)</f>
        <v>1.7308770858378973E-2</v>
      </c>
      <c r="Q190" s="22">
        <f>IF(A190&gt;$C$7,,Q189*((1+Calculadora!$B$27)^(1/12)))</f>
        <v>1039464.0897056933</v>
      </c>
      <c r="R190" s="22">
        <f>IF(A190&gt;$C$7,,IF(M190&gt;0,Q190-G190-M190,Q190-G190-Calculadora!$B$17))</f>
        <v>627606.3591260385</v>
      </c>
      <c r="S190" s="19">
        <f>IF(A190&gt;$C$7,,IF(K190&gt;0,R190/M190,R190/Calculadora!$B$17))</f>
        <v>3.1623044836994754</v>
      </c>
    </row>
    <row r="191" spans="1:19">
      <c r="A191" s="7">
        <v>182</v>
      </c>
      <c r="B191" s="9">
        <f t="shared" ca="1" si="35"/>
        <v>50906</v>
      </c>
      <c r="C191" s="8">
        <f t="shared" si="28"/>
        <v>892.85714285714289</v>
      </c>
      <c r="D191" s="8">
        <f t="shared" si="29"/>
        <v>200</v>
      </c>
      <c r="E191" s="8">
        <f t="shared" si="33"/>
        <v>1701.6246093821312</v>
      </c>
      <c r="F191" s="8">
        <f t="shared" si="34"/>
        <v>2794.4817522392741</v>
      </c>
      <c r="G191" s="8">
        <f t="shared" si="31"/>
        <v>212499.9999999986</v>
      </c>
      <c r="I191" s="8">
        <f>IF(A191&gt;$C$7,,I190)</f>
        <v>6236.7845382341047</v>
      </c>
      <c r="K191" s="8">
        <f t="shared" si="30"/>
        <v>-3442.3027859948306</v>
      </c>
      <c r="M191" s="8">
        <f t="shared" si="32"/>
        <v>0</v>
      </c>
      <c r="O191" s="19">
        <f>IF(M191&gt;0,0,-K191/Calculadora!$B$17)</f>
        <v>1.7344645056753729E-2</v>
      </c>
      <c r="Q191" s="22">
        <f>IF(A191&gt;$C$7,,Q190*((1+Calculadora!$B$27)^(1/12)))</f>
        <v>1043698.9950758116</v>
      </c>
      <c r="R191" s="22">
        <f>IF(A191&gt;$C$7,,IF(M191&gt;0,Q191-G191-M191,Q191-G191-Calculadora!$B$17))</f>
        <v>632734.12163901399</v>
      </c>
      <c r="S191" s="19">
        <f>IF(A191&gt;$C$7,,IF(K191&gt;0,R191/M191,R191/Calculadora!$B$17))</f>
        <v>3.188141612578649</v>
      </c>
    </row>
    <row r="192" spans="1:19">
      <c r="A192" s="7">
        <v>183</v>
      </c>
      <c r="B192" s="9">
        <f t="shared" ca="1" si="35"/>
        <v>50937</v>
      </c>
      <c r="C192" s="8">
        <f t="shared" si="28"/>
        <v>892.85714285714289</v>
      </c>
      <c r="D192" s="8">
        <f t="shared" si="29"/>
        <v>200</v>
      </c>
      <c r="E192" s="8">
        <f t="shared" si="33"/>
        <v>1694.5048411420387</v>
      </c>
      <c r="F192" s="8">
        <f t="shared" si="34"/>
        <v>2787.3619839991816</v>
      </c>
      <c r="G192" s="8">
        <f t="shared" si="31"/>
        <v>211607.14285714147</v>
      </c>
      <c r="I192" s="8">
        <f t="shared" ref="I192:I201" si="40">IF(A192&gt;$C$7,,I191)</f>
        <v>6236.7845382341047</v>
      </c>
      <c r="K192" s="8">
        <f t="shared" si="30"/>
        <v>-3449.4225542349232</v>
      </c>
      <c r="M192" s="8">
        <f t="shared" si="32"/>
        <v>0</v>
      </c>
      <c r="O192" s="19">
        <f>IF(M192&gt;0,0,-K192/Calculadora!$B$17)</f>
        <v>1.7380519255128485E-2</v>
      </c>
      <c r="Q192" s="22">
        <f>IF(A192&gt;$C$7,,Q191*((1+Calculadora!$B$27)^(1/12)))</f>
        <v>1047951.1539746199</v>
      </c>
      <c r="R192" s="22">
        <f>IF(A192&gt;$C$7,,IF(M192&gt;0,Q192-G192-M192,Q192-G192-Calculadora!$B$17))</f>
        <v>637879.13768067944</v>
      </c>
      <c r="S192" s="19">
        <f>IF(A192&gt;$C$7,,IF(K192&gt;0,R192/M192,R192/Calculadora!$B$17))</f>
        <v>3.2140656763818281</v>
      </c>
    </row>
    <row r="193" spans="1:19">
      <c r="A193" s="7">
        <v>184</v>
      </c>
      <c r="B193" s="9">
        <f t="shared" ca="1" si="35"/>
        <v>50967</v>
      </c>
      <c r="C193" s="8">
        <f t="shared" si="28"/>
        <v>892.85714285714289</v>
      </c>
      <c r="D193" s="8">
        <f t="shared" si="29"/>
        <v>200</v>
      </c>
      <c r="E193" s="8">
        <f t="shared" si="33"/>
        <v>1687.3850729019462</v>
      </c>
      <c r="F193" s="8">
        <f t="shared" si="34"/>
        <v>2780.242215759089</v>
      </c>
      <c r="G193" s="8">
        <f t="shared" si="31"/>
        <v>210714.28571428434</v>
      </c>
      <c r="I193" s="8">
        <f t="shared" si="40"/>
        <v>6236.7845382341047</v>
      </c>
      <c r="K193" s="8">
        <f t="shared" si="30"/>
        <v>-3456.5423224750157</v>
      </c>
      <c r="M193" s="8">
        <f t="shared" si="32"/>
        <v>0</v>
      </c>
      <c r="O193" s="19">
        <f>IF(M193&gt;0,0,-K193/Calculadora!$B$17)</f>
        <v>1.7416393453503241E-2</v>
      </c>
      <c r="Q193" s="22">
        <f>IF(A193&gt;$C$7,,Q192*((1+Calculadora!$B$27)^(1/12)))</f>
        <v>1052220.6366951296</v>
      </c>
      <c r="R193" s="22">
        <f>IF(A193&gt;$C$7,,IF(M193&gt;0,Q193-G193-M193,Q193-G193-Calculadora!$B$17))</f>
        <v>643041.47754404624</v>
      </c>
      <c r="S193" s="19">
        <f>IF(A193&gt;$C$7,,IF(K193&gt;0,R193/M193,R193/Calculadora!$B$17))</f>
        <v>3.2400770292926531</v>
      </c>
    </row>
    <row r="194" spans="1:19">
      <c r="A194" s="7">
        <v>185</v>
      </c>
      <c r="B194" s="9">
        <f t="shared" ca="1" si="35"/>
        <v>50998</v>
      </c>
      <c r="C194" s="8">
        <f t="shared" si="28"/>
        <v>892.85714285714289</v>
      </c>
      <c r="D194" s="8">
        <f t="shared" si="29"/>
        <v>200</v>
      </c>
      <c r="E194" s="8">
        <f t="shared" si="33"/>
        <v>1680.2653046618536</v>
      </c>
      <c r="F194" s="8">
        <f t="shared" si="34"/>
        <v>2773.1224475189965</v>
      </c>
      <c r="G194" s="8">
        <f t="shared" si="31"/>
        <v>209821.42857142721</v>
      </c>
      <c r="I194" s="8">
        <f t="shared" si="40"/>
        <v>6236.7845382341047</v>
      </c>
      <c r="K194" s="8">
        <f t="shared" si="30"/>
        <v>-3463.6620907151082</v>
      </c>
      <c r="M194" s="8">
        <f t="shared" si="32"/>
        <v>0</v>
      </c>
      <c r="O194" s="19">
        <f>IF(M194&gt;0,0,-K194/Calculadora!$B$17)</f>
        <v>1.7452267651877997E-2</v>
      </c>
      <c r="Q194" s="22">
        <f>IF(A194&gt;$C$7,,Q193*((1+Calculadora!$B$27)^(1/12)))</f>
        <v>1056507.5138167348</v>
      </c>
      <c r="R194" s="22">
        <f>IF(A194&gt;$C$7,,IF(M194&gt;0,Q194-G194-M194,Q194-G194-Calculadora!$B$17))</f>
        <v>648221.21180850849</v>
      </c>
      <c r="S194" s="19">
        <f>IF(A194&gt;$C$7,,IF(K194&gt;0,R194/M194,R194/Calculadora!$B$17))</f>
        <v>3.266176026937754</v>
      </c>
    </row>
    <row r="195" spans="1:19">
      <c r="A195" s="7">
        <v>186</v>
      </c>
      <c r="B195" s="9">
        <f t="shared" ca="1" si="35"/>
        <v>51029</v>
      </c>
      <c r="C195" s="8">
        <f t="shared" si="28"/>
        <v>892.85714285714289</v>
      </c>
      <c r="D195" s="8">
        <f t="shared" si="29"/>
        <v>200</v>
      </c>
      <c r="E195" s="8">
        <f t="shared" si="33"/>
        <v>1673.1455364217611</v>
      </c>
      <c r="F195" s="8">
        <f t="shared" si="34"/>
        <v>2766.002679278904</v>
      </c>
      <c r="G195" s="8">
        <f t="shared" si="31"/>
        <v>208928.57142857008</v>
      </c>
      <c r="I195" s="8">
        <f t="shared" si="40"/>
        <v>6236.7845382341047</v>
      </c>
      <c r="K195" s="8">
        <f t="shared" si="30"/>
        <v>-3470.7818589552007</v>
      </c>
      <c r="M195" s="8">
        <f t="shared" si="32"/>
        <v>0</v>
      </c>
      <c r="O195" s="19">
        <f>IF(M195&gt;0,0,-K195/Calculadora!$B$17)</f>
        <v>1.7488141850252749E-2</v>
      </c>
      <c r="Q195" s="22">
        <f>IF(A195&gt;$C$7,,Q194*((1+Calculadora!$B$27)^(1/12)))</f>
        <v>1060811.8562063787</v>
      </c>
      <c r="R195" s="22">
        <f>IF(A195&gt;$C$7,,IF(M195&gt;0,Q195-G195-M195,Q195-G195-Calculadora!$B$17))</f>
        <v>653418.41134100955</v>
      </c>
      <c r="S195" s="19">
        <f>IF(A195&gt;$C$7,,IF(K195&gt;0,R195/M195,R195/Calculadora!$B$17))</f>
        <v>3.292363026392628</v>
      </c>
    </row>
    <row r="196" spans="1:19">
      <c r="A196" s="7">
        <v>187</v>
      </c>
      <c r="B196" s="9">
        <f t="shared" ca="1" si="35"/>
        <v>51059</v>
      </c>
      <c r="C196" s="8">
        <f t="shared" si="28"/>
        <v>892.85714285714289</v>
      </c>
      <c r="D196" s="8">
        <f t="shared" si="29"/>
        <v>200</v>
      </c>
      <c r="E196" s="8">
        <f t="shared" si="33"/>
        <v>1666.0257681816686</v>
      </c>
      <c r="F196" s="8">
        <f t="shared" si="34"/>
        <v>2758.8829110388115</v>
      </c>
      <c r="G196" s="8">
        <f t="shared" si="31"/>
        <v>208035.71428571295</v>
      </c>
      <c r="I196" s="8">
        <f t="shared" si="40"/>
        <v>6236.7845382341047</v>
      </c>
      <c r="K196" s="8">
        <f t="shared" si="30"/>
        <v>-3477.9016271952933</v>
      </c>
      <c r="M196" s="8">
        <f t="shared" si="32"/>
        <v>0</v>
      </c>
      <c r="O196" s="19">
        <f>IF(M196&gt;0,0,-K196/Calculadora!$B$17)</f>
        <v>1.7524016048627505E-2</v>
      </c>
      <c r="Q196" s="22">
        <f>IF(A196&gt;$C$7,,Q195*((1+Calculadora!$B$27)^(1/12)))</f>
        <v>1065133.7350197253</v>
      </c>
      <c r="R196" s="22">
        <f>IF(A196&gt;$C$7,,IF(M196&gt;0,Q196-G196-M196,Q196-G196-Calculadora!$B$17))</f>
        <v>658633.14729721332</v>
      </c>
      <c r="S196" s="19">
        <f>IF(A196&gt;$C$7,,IF(K196&gt;0,R196/M196,R196/Calculadora!$B$17))</f>
        <v>3.318638386187541</v>
      </c>
    </row>
    <row r="197" spans="1:19">
      <c r="A197" s="7">
        <v>188</v>
      </c>
      <c r="B197" s="9">
        <f t="shared" ca="1" si="35"/>
        <v>51090</v>
      </c>
      <c r="C197" s="8">
        <f t="shared" si="28"/>
        <v>892.85714285714289</v>
      </c>
      <c r="D197" s="8">
        <f t="shared" si="29"/>
        <v>200</v>
      </c>
      <c r="E197" s="8">
        <f t="shared" si="33"/>
        <v>1658.9059999415761</v>
      </c>
      <c r="F197" s="8">
        <f t="shared" si="34"/>
        <v>2751.7631427987189</v>
      </c>
      <c r="G197" s="8">
        <f t="shared" si="31"/>
        <v>207142.85714285582</v>
      </c>
      <c r="I197" s="8">
        <f t="shared" si="40"/>
        <v>6236.7845382341047</v>
      </c>
      <c r="K197" s="8">
        <f t="shared" si="30"/>
        <v>-3485.0213954353858</v>
      </c>
      <c r="M197" s="8">
        <f t="shared" si="32"/>
        <v>0</v>
      </c>
      <c r="O197" s="19">
        <f>IF(M197&gt;0,0,-K197/Calculadora!$B$17)</f>
        <v>1.7559890247002261E-2</v>
      </c>
      <c r="Q197" s="22">
        <f>IF(A197&gt;$C$7,,Q196*((1+Calculadora!$B$27)^(1/12)))</f>
        <v>1069473.2217023354</v>
      </c>
      <c r="R197" s="22">
        <f>IF(A197&gt;$C$7,,IF(M197&gt;0,Q197-G197-M197,Q197-G197-Calculadora!$B$17))</f>
        <v>663865.49112268048</v>
      </c>
      <c r="S197" s="19">
        <f>IF(A197&gt;$C$7,,IF(K197&gt;0,R197/M197,R197/Calculadora!$B$17))</f>
        <v>3.345002466313455</v>
      </c>
    </row>
    <row r="198" spans="1:19">
      <c r="A198" s="7">
        <v>189</v>
      </c>
      <c r="B198" s="9">
        <f t="shared" ca="1" si="35"/>
        <v>51120</v>
      </c>
      <c r="C198" s="8">
        <f t="shared" si="28"/>
        <v>892.85714285714289</v>
      </c>
      <c r="D198" s="8">
        <f t="shared" si="29"/>
        <v>200</v>
      </c>
      <c r="E198" s="8">
        <f t="shared" si="33"/>
        <v>1651.7862317014835</v>
      </c>
      <c r="F198" s="8">
        <f t="shared" si="34"/>
        <v>2744.6433745586264</v>
      </c>
      <c r="G198" s="8">
        <f t="shared" si="31"/>
        <v>206249.99999999869</v>
      </c>
      <c r="I198" s="8">
        <f t="shared" si="40"/>
        <v>6236.7845382341047</v>
      </c>
      <c r="K198" s="8">
        <f t="shared" si="30"/>
        <v>-3492.1411636754783</v>
      </c>
      <c r="M198" s="8">
        <f t="shared" si="32"/>
        <v>0</v>
      </c>
      <c r="O198" s="19">
        <f>IF(M198&gt;0,0,-K198/Calculadora!$B$17)</f>
        <v>1.7595764445377016E-2</v>
      </c>
      <c r="Q198" s="22">
        <f>IF(A198&gt;$C$7,,Q197*((1+Calculadora!$B$27)^(1/12)))</f>
        <v>1073830.3879908479</v>
      </c>
      <c r="R198" s="22">
        <f>IF(A198&gt;$C$7,,IF(M198&gt;0,Q198-G198-M198,Q198-G198-Calculadora!$B$17))</f>
        <v>669115.51455405017</v>
      </c>
      <c r="S198" s="19">
        <f>IF(A198&gt;$C$7,,IF(K198&gt;0,R198/M198,R198/Calculadora!$B$17))</f>
        <v>3.3714556282279817</v>
      </c>
    </row>
    <row r="199" spans="1:19">
      <c r="A199" s="7">
        <v>190</v>
      </c>
      <c r="B199" s="9">
        <f t="shared" ca="1" si="35"/>
        <v>51151</v>
      </c>
      <c r="C199" s="8">
        <f t="shared" si="28"/>
        <v>892.85714285714289</v>
      </c>
      <c r="D199" s="8">
        <f t="shared" si="29"/>
        <v>200</v>
      </c>
      <c r="E199" s="8">
        <f t="shared" si="33"/>
        <v>1644.666463461391</v>
      </c>
      <c r="F199" s="8">
        <f t="shared" si="34"/>
        <v>2737.5236063185339</v>
      </c>
      <c r="G199" s="8">
        <f t="shared" si="31"/>
        <v>205357.14285714156</v>
      </c>
      <c r="I199" s="8">
        <f t="shared" si="40"/>
        <v>6236.7845382341047</v>
      </c>
      <c r="K199" s="8">
        <f t="shared" si="30"/>
        <v>-3499.2609319155708</v>
      </c>
      <c r="M199" s="8">
        <f t="shared" si="32"/>
        <v>0</v>
      </c>
      <c r="O199" s="19">
        <f>IF(M199&gt;0,0,-K199/Calculadora!$B$17)</f>
        <v>1.7631638643751772E-2</v>
      </c>
      <c r="Q199" s="22">
        <f>IF(A199&gt;$C$7,,Q198*((1+Calculadora!$B$27)^(1/12)))</f>
        <v>1078205.3059141657</v>
      </c>
      <c r="R199" s="22">
        <f>IF(A199&gt;$C$7,,IF(M199&gt;0,Q199-G199-M199,Q199-G199-Calculadora!$B$17))</f>
        <v>674383.28962022508</v>
      </c>
      <c r="S199" s="19">
        <f>IF(A199&gt;$C$7,,IF(K199&gt;0,R199/M199,R199/Calculadora!$B$17))</f>
        <v>3.3979982348613538</v>
      </c>
    </row>
    <row r="200" spans="1:19">
      <c r="A200" s="7">
        <v>191</v>
      </c>
      <c r="B200" s="9">
        <f t="shared" ca="1" si="35"/>
        <v>51182</v>
      </c>
      <c r="C200" s="8">
        <f t="shared" si="28"/>
        <v>892.85714285714289</v>
      </c>
      <c r="D200" s="8">
        <f t="shared" si="29"/>
        <v>200</v>
      </c>
      <c r="E200" s="8">
        <f t="shared" si="33"/>
        <v>1637.5466952212985</v>
      </c>
      <c r="F200" s="8">
        <f t="shared" si="34"/>
        <v>2730.4038380784414</v>
      </c>
      <c r="G200" s="8">
        <f t="shared" si="31"/>
        <v>204464.28571428443</v>
      </c>
      <c r="I200" s="8">
        <f t="shared" si="40"/>
        <v>6236.7845382341047</v>
      </c>
      <c r="K200" s="8">
        <f t="shared" si="30"/>
        <v>-3506.3807001556634</v>
      </c>
      <c r="M200" s="8">
        <f t="shared" si="32"/>
        <v>0</v>
      </c>
      <c r="O200" s="19">
        <f>IF(M200&gt;0,0,-K200/Calculadora!$B$17)</f>
        <v>1.7667512842126528E-2</v>
      </c>
      <c r="Q200" s="22">
        <f>IF(A200&gt;$C$7,,Q199*((1+Calculadora!$B$27)^(1/12)))</f>
        <v>1082598.0477946464</v>
      </c>
      <c r="R200" s="22">
        <f>IF(A200&gt;$C$7,,IF(M200&gt;0,Q200-G200-M200,Q200-G200-Calculadora!$B$17))</f>
        <v>679668.88864356291</v>
      </c>
      <c r="S200" s="19">
        <f>IF(A200&gt;$C$7,,IF(K200&gt;0,R200/M200,R200/Calculadora!$B$17))</f>
        <v>3.424630650622428</v>
      </c>
    </row>
    <row r="201" spans="1:19">
      <c r="A201" s="7">
        <v>192</v>
      </c>
      <c r="B201" s="9">
        <f t="shared" ca="1" si="35"/>
        <v>51211</v>
      </c>
      <c r="C201" s="8">
        <f t="shared" si="28"/>
        <v>892.85714285714289</v>
      </c>
      <c r="D201" s="8">
        <f t="shared" si="29"/>
        <v>200</v>
      </c>
      <c r="E201" s="8">
        <f t="shared" si="33"/>
        <v>1630.426926981206</v>
      </c>
      <c r="F201" s="8">
        <f t="shared" si="34"/>
        <v>2723.2840698383488</v>
      </c>
      <c r="G201" s="8">
        <f t="shared" si="31"/>
        <v>203571.4285714273</v>
      </c>
      <c r="I201" s="8">
        <f t="shared" si="40"/>
        <v>6236.7845382341047</v>
      </c>
      <c r="K201" s="8">
        <f t="shared" si="30"/>
        <v>-3513.5004683957559</v>
      </c>
      <c r="M201" s="8">
        <f t="shared" si="32"/>
        <v>0</v>
      </c>
      <c r="O201" s="19">
        <f>IF(M201&gt;0,0,-K201/Calculadora!$B$17)</f>
        <v>1.7703387040501284E-2</v>
      </c>
      <c r="Q201" s="22">
        <f>IF(A201&gt;$C$7,,Q200*((1+Calculadora!$B$27)^(1/12)))</f>
        <v>1087008.6862492978</v>
      </c>
      <c r="R201" s="22">
        <f>IF(A201&gt;$C$7,,IF(M201&gt;0,Q201-G201-M201,Q201-G201-Calculadora!$B$17))</f>
        <v>684972.38424107153</v>
      </c>
      <c r="S201" s="19">
        <f>IF(A201&gt;$C$7,,IF(K201&gt;0,R201/M201,R201/Calculadora!$B$17))</f>
        <v>3.4513532414047083</v>
      </c>
    </row>
    <row r="202" spans="1:19">
      <c r="A202" s="7">
        <v>193</v>
      </c>
      <c r="B202" s="9">
        <f t="shared" ca="1" si="35"/>
        <v>51242</v>
      </c>
      <c r="C202" s="8">
        <f t="shared" si="28"/>
        <v>892.85714285714289</v>
      </c>
      <c r="D202" s="8">
        <f t="shared" si="29"/>
        <v>200</v>
      </c>
      <c r="E202" s="8">
        <f t="shared" si="33"/>
        <v>1623.3071587411132</v>
      </c>
      <c r="F202" s="8">
        <f t="shared" si="34"/>
        <v>2716.1643015982563</v>
      </c>
      <c r="G202" s="8">
        <f t="shared" si="31"/>
        <v>202678.57142857017</v>
      </c>
      <c r="I202" s="8">
        <f>IF(A202&gt;$C$7,,I201*(Calculadora!$B$12+1))</f>
        <v>6548.6237651458105</v>
      </c>
      <c r="K202" s="8">
        <f t="shared" si="30"/>
        <v>-3832.4594635475542</v>
      </c>
      <c r="M202" s="8">
        <f t="shared" si="32"/>
        <v>0</v>
      </c>
      <c r="O202" s="19">
        <f>IF(M202&gt;0,0,-K202/Calculadora!$B$17)</f>
        <v>1.9310517761562462E-2</v>
      </c>
      <c r="Q202" s="22">
        <f>IF(A202&gt;$C$7,,Q201*((1+Calculadora!$B$27)^(1/12)))</f>
        <v>1091437.2941909784</v>
      </c>
      <c r="R202" s="22">
        <f>IF(A202&gt;$C$7,,IF(M202&gt;0,Q202-G202-M202,Q202-G202-Calculadora!$B$17))</f>
        <v>690293.84932560916</v>
      </c>
      <c r="S202" s="19">
        <f>IF(A202&gt;$C$7,,IF(K202&gt;0,R202/M202,R202/Calculadora!$B$17))</f>
        <v>3.4781663745923916</v>
      </c>
    </row>
    <row r="203" spans="1:19">
      <c r="A203" s="7">
        <v>194</v>
      </c>
      <c r="B203" s="9">
        <f t="shared" ca="1" si="35"/>
        <v>51272</v>
      </c>
      <c r="C203" s="8">
        <f t="shared" ref="C203:C266" si="41">IF(A203&gt;$C$7,,$C$4/$C$7)</f>
        <v>892.85714285714289</v>
      </c>
      <c r="D203" s="8">
        <f t="shared" ref="D203:D266" si="42">IF(A203&gt;$C$7,,200)</f>
        <v>200</v>
      </c>
      <c r="E203" s="8">
        <f t="shared" si="33"/>
        <v>1616.1873905010207</v>
      </c>
      <c r="F203" s="8">
        <f t="shared" si="34"/>
        <v>2709.0445333581638</v>
      </c>
      <c r="G203" s="8">
        <f t="shared" si="31"/>
        <v>201785.71428571304</v>
      </c>
      <c r="I203" s="8">
        <f>IF(A203&gt;$C$7,,I202)</f>
        <v>6548.6237651458105</v>
      </c>
      <c r="K203" s="8">
        <f t="shared" ref="K203:K266" si="43">F203-I203</f>
        <v>-3839.5792317876467</v>
      </c>
      <c r="M203" s="8">
        <f t="shared" si="32"/>
        <v>0</v>
      </c>
      <c r="O203" s="19">
        <f>IF(M203&gt;0,0,-K203/Calculadora!$B$17)</f>
        <v>1.9346391959937217E-2</v>
      </c>
      <c r="Q203" s="22">
        <f>IF(A203&gt;$C$7,,Q202*((1+Calculadora!$B$27)^(1/12)))</f>
        <v>1095883.9448296027</v>
      </c>
      <c r="R203" s="22">
        <f>IF(A203&gt;$C$7,,IF(M203&gt;0,Q203-G203-M203,Q203-G203-Calculadora!$B$17))</f>
        <v>695633.35710709065</v>
      </c>
      <c r="S203" s="19">
        <f>IF(A203&gt;$C$7,,IF(K203&gt;0,R203/M203,R203/Calculadora!$B$17))</f>
        <v>3.5050704190664472</v>
      </c>
    </row>
    <row r="204" spans="1:19">
      <c r="A204" s="7">
        <v>195</v>
      </c>
      <c r="B204" s="9">
        <f t="shared" ca="1" si="35"/>
        <v>51303</v>
      </c>
      <c r="C204" s="8">
        <f t="shared" si="41"/>
        <v>892.85714285714289</v>
      </c>
      <c r="D204" s="8">
        <f t="shared" si="42"/>
        <v>200</v>
      </c>
      <c r="E204" s="8">
        <f t="shared" si="33"/>
        <v>1609.0676222609281</v>
      </c>
      <c r="F204" s="8">
        <f t="shared" si="34"/>
        <v>2701.9247651180713</v>
      </c>
      <c r="G204" s="8">
        <f t="shared" ref="G204:G267" si="44">G203-C204</f>
        <v>200892.85714285591</v>
      </c>
      <c r="I204" s="8">
        <f t="shared" ref="I204:I213" si="45">IF(A204&gt;$C$7,,I203)</f>
        <v>6548.6237651458105</v>
      </c>
      <c r="K204" s="8">
        <f t="shared" si="43"/>
        <v>-3846.6990000277392</v>
      </c>
      <c r="M204" s="8">
        <f t="shared" ref="M204:M267" si="46">IF(K204&gt;0,M203+K204,0)</f>
        <v>0</v>
      </c>
      <c r="O204" s="19">
        <f>IF(M204&gt;0,0,-K204/Calculadora!$B$17)</f>
        <v>1.9382266158311973E-2</v>
      </c>
      <c r="Q204" s="22">
        <f>IF(A204&gt;$C$7,,Q203*((1+Calculadora!$B$27)^(1/12)))</f>
        <v>1100348.7116733515</v>
      </c>
      <c r="R204" s="22">
        <f>IF(A204&gt;$C$7,,IF(M204&gt;0,Q204-G204-M204,Q204-G204-Calculadora!$B$17))</f>
        <v>700990.98109369655</v>
      </c>
      <c r="S204" s="19">
        <f>IF(A204&gt;$C$7,,IF(K204&gt;0,R204/M204,R204/Calculadora!$B$17))</f>
        <v>3.5320657452107085</v>
      </c>
    </row>
    <row r="205" spans="1:19">
      <c r="A205" s="7">
        <v>196</v>
      </c>
      <c r="B205" s="9">
        <f t="shared" ca="1" si="35"/>
        <v>51333</v>
      </c>
      <c r="C205" s="8">
        <f t="shared" si="41"/>
        <v>892.85714285714289</v>
      </c>
      <c r="D205" s="8">
        <f t="shared" si="42"/>
        <v>200</v>
      </c>
      <c r="E205" s="8">
        <f t="shared" ref="E205:E268" si="47">$C$6*G204</f>
        <v>1601.9478540208356</v>
      </c>
      <c r="F205" s="8">
        <f t="shared" ref="F205:F268" si="48">C205+D205+E205</f>
        <v>2694.8049968779787</v>
      </c>
      <c r="G205" s="8">
        <f t="shared" si="44"/>
        <v>199999.99999999878</v>
      </c>
      <c r="I205" s="8">
        <f t="shared" si="45"/>
        <v>6548.6237651458105</v>
      </c>
      <c r="K205" s="8">
        <f t="shared" si="43"/>
        <v>-3853.8187682678317</v>
      </c>
      <c r="M205" s="8">
        <f t="shared" si="46"/>
        <v>0</v>
      </c>
      <c r="O205" s="19">
        <f>IF(M205&gt;0,0,-K205/Calculadora!$B$17)</f>
        <v>1.9418140356686729E-2</v>
      </c>
      <c r="Q205" s="22">
        <f>IF(A205&gt;$C$7,,Q204*((1+Calculadora!$B$27)^(1/12)))</f>
        <v>1104831.6685298868</v>
      </c>
      <c r="R205" s="22">
        <f>IF(A205&gt;$C$7,,IF(M205&gt;0,Q205-G205-M205,Q205-G205-Calculadora!$B$17))</f>
        <v>706366.79509308888</v>
      </c>
      <c r="S205" s="19">
        <f>IF(A205&gt;$C$7,,IF(K205&gt;0,R205/M205,R205/Calculadora!$B$17))</f>
        <v>3.5591527249179977</v>
      </c>
    </row>
    <row r="206" spans="1:19">
      <c r="A206" s="7">
        <v>197</v>
      </c>
      <c r="B206" s="9">
        <f t="shared" ca="1" si="35"/>
        <v>51364</v>
      </c>
      <c r="C206" s="8">
        <f t="shared" si="41"/>
        <v>892.85714285714289</v>
      </c>
      <c r="D206" s="8">
        <f t="shared" si="42"/>
        <v>200</v>
      </c>
      <c r="E206" s="8">
        <f t="shared" si="47"/>
        <v>1594.8280857807431</v>
      </c>
      <c r="F206" s="8">
        <f t="shared" si="48"/>
        <v>2687.6852286378862</v>
      </c>
      <c r="G206" s="8">
        <f t="shared" si="44"/>
        <v>199107.14285714165</v>
      </c>
      <c r="I206" s="8">
        <f t="shared" si="45"/>
        <v>6548.6237651458105</v>
      </c>
      <c r="K206" s="8">
        <f t="shared" si="43"/>
        <v>-3860.9385365079243</v>
      </c>
      <c r="M206" s="8">
        <f t="shared" si="46"/>
        <v>0</v>
      </c>
      <c r="O206" s="19">
        <f>IF(M206&gt;0,0,-K206/Calculadora!$B$17)</f>
        <v>1.9454014555061485E-2</v>
      </c>
      <c r="Q206" s="22">
        <f>IF(A206&gt;$C$7,,Q205*((1+Calculadora!$B$27)^(1/12)))</f>
        <v>1109332.8895075722</v>
      </c>
      <c r="R206" s="22">
        <f>IF(A206&gt;$C$7,,IF(M206&gt;0,Q206-G206-M206,Q206-G206-Calculadora!$B$17))</f>
        <v>711760.87321363145</v>
      </c>
      <c r="S206" s="19">
        <f>IF(A206&gt;$C$7,,IF(K206&gt;0,R206/M206,R206/Calculadora!$B$17))</f>
        <v>3.5863317315962768</v>
      </c>
    </row>
    <row r="207" spans="1:19">
      <c r="A207" s="7">
        <v>198</v>
      </c>
      <c r="B207" s="9">
        <f t="shared" ref="B207:B270" ca="1" si="49">EDATE(B206,1)</f>
        <v>51395</v>
      </c>
      <c r="C207" s="8">
        <f t="shared" si="41"/>
        <v>892.85714285714289</v>
      </c>
      <c r="D207" s="8">
        <f t="shared" si="42"/>
        <v>200</v>
      </c>
      <c r="E207" s="8">
        <f t="shared" si="47"/>
        <v>1587.7083175406506</v>
      </c>
      <c r="F207" s="8">
        <f t="shared" si="48"/>
        <v>2680.5654603977937</v>
      </c>
      <c r="G207" s="8">
        <f t="shared" si="44"/>
        <v>198214.28571428452</v>
      </c>
      <c r="I207" s="8">
        <f t="shared" si="45"/>
        <v>6548.6237651458105</v>
      </c>
      <c r="K207" s="8">
        <f t="shared" si="43"/>
        <v>-3868.0583047480168</v>
      </c>
      <c r="M207" s="8">
        <f t="shared" si="46"/>
        <v>0</v>
      </c>
      <c r="O207" s="19">
        <f>IF(M207&gt;0,0,-K207/Calculadora!$B$17)</f>
        <v>1.9489888753436241E-2</v>
      </c>
      <c r="Q207" s="22">
        <f>IF(A207&gt;$C$7,,Q206*((1+Calculadora!$B$27)^(1/12)))</f>
        <v>1113852.4490166984</v>
      </c>
      <c r="R207" s="22">
        <f>IF(A207&gt;$C$7,,IF(M207&gt;0,Q207-G207-M207,Q207-G207-Calculadora!$B$17))</f>
        <v>717173.28986561485</v>
      </c>
      <c r="S207" s="19">
        <f>IF(A207&gt;$C$7,,IF(K207&gt;0,R207/M207,R207/Calculadora!$B$17))</f>
        <v>3.6136031401748179</v>
      </c>
    </row>
    <row r="208" spans="1:19">
      <c r="A208" s="7">
        <v>199</v>
      </c>
      <c r="B208" s="9">
        <f t="shared" ca="1" si="49"/>
        <v>51425</v>
      </c>
      <c r="C208" s="8">
        <f t="shared" si="41"/>
        <v>892.85714285714289</v>
      </c>
      <c r="D208" s="8">
        <f t="shared" si="42"/>
        <v>200</v>
      </c>
      <c r="E208" s="8">
        <f t="shared" si="47"/>
        <v>1580.588549300558</v>
      </c>
      <c r="F208" s="8">
        <f t="shared" si="48"/>
        <v>2673.4456921577012</v>
      </c>
      <c r="G208" s="8">
        <f t="shared" si="44"/>
        <v>197321.42857142739</v>
      </c>
      <c r="I208" s="8">
        <f t="shared" si="45"/>
        <v>6548.6237651458105</v>
      </c>
      <c r="K208" s="8">
        <f t="shared" si="43"/>
        <v>-3875.1780729881093</v>
      </c>
      <c r="M208" s="8">
        <f t="shared" si="46"/>
        <v>0</v>
      </c>
      <c r="O208" s="19">
        <f>IF(M208&gt;0,0,-K208/Calculadora!$B$17)</f>
        <v>1.9525762951810997E-2</v>
      </c>
      <c r="Q208" s="22">
        <f>IF(A208&gt;$C$7,,Q207*((1+Calculadora!$B$27)^(1/12)))</f>
        <v>1118390.4217707124</v>
      </c>
      <c r="R208" s="22">
        <f>IF(A208&gt;$C$7,,IF(M208&gt;0,Q208-G208-M208,Q208-G208-Calculadora!$B$17))</f>
        <v>722604.11976248596</v>
      </c>
      <c r="S208" s="19">
        <f>IF(A208&gt;$C$7,,IF(K208&gt;0,R208/M208,R208/Calculadora!$B$17))</f>
        <v>3.6409673271103995</v>
      </c>
    </row>
    <row r="209" spans="1:19">
      <c r="A209" s="7">
        <v>200</v>
      </c>
      <c r="B209" s="9">
        <f t="shared" ca="1" si="49"/>
        <v>51456</v>
      </c>
      <c r="C209" s="8">
        <f t="shared" si="41"/>
        <v>892.85714285714289</v>
      </c>
      <c r="D209" s="8">
        <f t="shared" si="42"/>
        <v>200</v>
      </c>
      <c r="E209" s="8">
        <f t="shared" si="47"/>
        <v>1573.4687810604655</v>
      </c>
      <c r="F209" s="8">
        <f t="shared" si="48"/>
        <v>2666.3259239176086</v>
      </c>
      <c r="G209" s="8">
        <f t="shared" si="44"/>
        <v>196428.57142857026</v>
      </c>
      <c r="I209" s="8">
        <f t="shared" si="45"/>
        <v>6548.6237651458105</v>
      </c>
      <c r="K209" s="8">
        <f t="shared" si="43"/>
        <v>-3882.2978412282018</v>
      </c>
      <c r="M209" s="8">
        <f t="shared" si="46"/>
        <v>0</v>
      </c>
      <c r="O209" s="19">
        <f>IF(M209&gt;0,0,-K209/Calculadora!$B$17)</f>
        <v>1.9561637150185752E-2</v>
      </c>
      <c r="Q209" s="22">
        <f>IF(A209&gt;$C$7,,Q208*((1+Calculadora!$B$27)^(1/12)))</f>
        <v>1122946.882787453</v>
      </c>
      <c r="R209" s="22">
        <f>IF(A209&gt;$C$7,,IF(M209&gt;0,Q209-G209-M209,Q209-G209-Calculadora!$B$17))</f>
        <v>728053.43792208377</v>
      </c>
      <c r="S209" s="19">
        <f>IF(A209&gt;$C$7,,IF(K209&gt;0,R209/M209,R209/Calculadora!$B$17))</f>
        <v>3.668424670393533</v>
      </c>
    </row>
    <row r="210" spans="1:19">
      <c r="A210" s="7">
        <v>201</v>
      </c>
      <c r="B210" s="9">
        <f t="shared" ca="1" si="49"/>
        <v>51486</v>
      </c>
      <c r="C210" s="8">
        <f t="shared" si="41"/>
        <v>892.85714285714289</v>
      </c>
      <c r="D210" s="8">
        <f t="shared" si="42"/>
        <v>200</v>
      </c>
      <c r="E210" s="8">
        <f t="shared" si="47"/>
        <v>1566.349012820373</v>
      </c>
      <c r="F210" s="8">
        <f t="shared" si="48"/>
        <v>2659.2061556775161</v>
      </c>
      <c r="G210" s="8">
        <f t="shared" si="44"/>
        <v>195535.71428571313</v>
      </c>
      <c r="I210" s="8">
        <f t="shared" si="45"/>
        <v>6548.6237651458105</v>
      </c>
      <c r="K210" s="8">
        <f t="shared" si="43"/>
        <v>-3889.4176094682944</v>
      </c>
      <c r="M210" s="8">
        <f t="shared" si="46"/>
        <v>0</v>
      </c>
      <c r="O210" s="19">
        <f>IF(M210&gt;0,0,-K210/Calculadora!$B$17)</f>
        <v>1.9597511348560508E-2</v>
      </c>
      <c r="Q210" s="22">
        <f>IF(A210&gt;$C$7,,Q209*((1+Calculadora!$B$27)^(1/12)))</f>
        <v>1127521.9073903912</v>
      </c>
      <c r="R210" s="22">
        <f>IF(A210&gt;$C$7,,IF(M210&gt;0,Q210-G210-M210,Q210-G210-Calculadora!$B$17))</f>
        <v>733521.31966787903</v>
      </c>
      <c r="S210" s="19">
        <f>IF(A210&gt;$C$7,,IF(K210&gt;0,R210/M210,R210/Calculadora!$B$17))</f>
        <v>3.6959755495547086</v>
      </c>
    </row>
    <row r="211" spans="1:19">
      <c r="A211" s="7">
        <v>202</v>
      </c>
      <c r="B211" s="9">
        <f t="shared" ca="1" si="49"/>
        <v>51517</v>
      </c>
      <c r="C211" s="8">
        <f t="shared" si="41"/>
        <v>892.85714285714289</v>
      </c>
      <c r="D211" s="8">
        <f t="shared" si="42"/>
        <v>200</v>
      </c>
      <c r="E211" s="8">
        <f t="shared" si="47"/>
        <v>1559.2292445802805</v>
      </c>
      <c r="F211" s="8">
        <f t="shared" si="48"/>
        <v>2652.0863874374236</v>
      </c>
      <c r="G211" s="8">
        <f t="shared" si="44"/>
        <v>194642.857142856</v>
      </c>
      <c r="I211" s="8">
        <f t="shared" si="45"/>
        <v>6548.6237651458105</v>
      </c>
      <c r="K211" s="8">
        <f t="shared" si="43"/>
        <v>-3896.5373777083869</v>
      </c>
      <c r="M211" s="8">
        <f t="shared" si="46"/>
        <v>0</v>
      </c>
      <c r="O211" s="19">
        <f>IF(M211&gt;0,0,-K211/Calculadora!$B$17)</f>
        <v>1.9633385546935264E-2</v>
      </c>
      <c r="Q211" s="22">
        <f>IF(A211&gt;$C$7,,Q210*((1+Calculadora!$B$27)^(1/12)))</f>
        <v>1132115.5712098749</v>
      </c>
      <c r="R211" s="22">
        <f>IF(A211&gt;$C$7,,IF(M211&gt;0,Q211-G211-M211,Q211-G211-Calculadora!$B$17))</f>
        <v>739007.8406302199</v>
      </c>
      <c r="S211" s="19">
        <f>IF(A211&gt;$C$7,,IF(K211&gt;0,R211/M211,R211/Calculadora!$B$17))</f>
        <v>3.7236203456706725</v>
      </c>
    </row>
    <row r="212" spans="1:19">
      <c r="A212" s="7">
        <v>203</v>
      </c>
      <c r="B212" s="9">
        <f t="shared" ca="1" si="49"/>
        <v>51548</v>
      </c>
      <c r="C212" s="8">
        <f t="shared" si="41"/>
        <v>892.85714285714289</v>
      </c>
      <c r="D212" s="8">
        <f t="shared" si="42"/>
        <v>200</v>
      </c>
      <c r="E212" s="8">
        <f t="shared" si="47"/>
        <v>1552.1094763401879</v>
      </c>
      <c r="F212" s="8">
        <f t="shared" si="48"/>
        <v>2644.9666191973311</v>
      </c>
      <c r="G212" s="8">
        <f t="shared" si="44"/>
        <v>193749.99999999886</v>
      </c>
      <c r="I212" s="8">
        <f t="shared" si="45"/>
        <v>6548.6237651458105</v>
      </c>
      <c r="K212" s="8">
        <f t="shared" si="43"/>
        <v>-3903.6571459484794</v>
      </c>
      <c r="M212" s="8">
        <f t="shared" si="46"/>
        <v>0</v>
      </c>
      <c r="O212" s="19">
        <f>IF(M212&gt;0,0,-K212/Calculadora!$B$17)</f>
        <v>1.966925974531002E-2</v>
      </c>
      <c r="Q212" s="22">
        <f>IF(A212&gt;$C$7,,Q211*((1+Calculadora!$B$27)^(1/12)))</f>
        <v>1136727.9501843797</v>
      </c>
      <c r="R212" s="22">
        <f>IF(A212&gt;$C$7,,IF(M212&gt;0,Q212-G212-M212,Q212-G212-Calculadora!$B$17))</f>
        <v>744513.07674758183</v>
      </c>
      <c r="S212" s="19">
        <f>IF(A212&gt;$C$7,,IF(K212&gt;0,R212/M212,R212/Calculadora!$B$17))</f>
        <v>3.7513594413707239</v>
      </c>
    </row>
    <row r="213" spans="1:19">
      <c r="A213" s="7">
        <v>204</v>
      </c>
      <c r="B213" s="9">
        <f t="shared" ca="1" si="49"/>
        <v>51576</v>
      </c>
      <c r="C213" s="8">
        <f t="shared" si="41"/>
        <v>892.85714285714289</v>
      </c>
      <c r="D213" s="8">
        <f t="shared" si="42"/>
        <v>200</v>
      </c>
      <c r="E213" s="8">
        <f t="shared" si="47"/>
        <v>1544.9897081000952</v>
      </c>
      <c r="F213" s="8">
        <f t="shared" si="48"/>
        <v>2637.8468509572381</v>
      </c>
      <c r="G213" s="8">
        <f t="shared" si="44"/>
        <v>192857.14285714173</v>
      </c>
      <c r="I213" s="8">
        <f t="shared" si="45"/>
        <v>6548.6237651458105</v>
      </c>
      <c r="K213" s="8">
        <f t="shared" si="43"/>
        <v>-3910.7769141885724</v>
      </c>
      <c r="M213" s="8">
        <f t="shared" si="46"/>
        <v>0</v>
      </c>
      <c r="O213" s="19">
        <f>IF(M213&gt;0,0,-K213/Calculadora!$B$17)</f>
        <v>1.9705133943684779E-2</v>
      </c>
      <c r="Q213" s="22">
        <f>IF(A213&gt;$C$7,,Q212*((1+Calculadora!$B$27)^(1/12)))</f>
        <v>1141359.1205617636</v>
      </c>
      <c r="R213" s="22">
        <f>IF(A213&gt;$C$7,,IF(M213&gt;0,Q213-G213-M213,Q213-G213-Calculadora!$B$17))</f>
        <v>750037.10426782281</v>
      </c>
      <c r="S213" s="19">
        <f>IF(A213&gt;$C$7,,IF(K213&gt;0,R213/M213,R213/Calculadora!$B$17))</f>
        <v>3.7791932208430397</v>
      </c>
    </row>
    <row r="214" spans="1:19">
      <c r="A214" s="7">
        <v>205</v>
      </c>
      <c r="B214" s="9">
        <f t="shared" ca="1" si="49"/>
        <v>51607</v>
      </c>
      <c r="C214" s="8">
        <f t="shared" si="41"/>
        <v>892.85714285714289</v>
      </c>
      <c r="D214" s="8">
        <f t="shared" si="42"/>
        <v>200</v>
      </c>
      <c r="E214" s="8">
        <f t="shared" si="47"/>
        <v>1537.8699398600027</v>
      </c>
      <c r="F214" s="8">
        <f t="shared" si="48"/>
        <v>2630.7270827171455</v>
      </c>
      <c r="G214" s="8">
        <f t="shared" si="44"/>
        <v>191964.2857142846</v>
      </c>
      <c r="I214" s="8">
        <f>IF(A214&gt;$C$7,,I213*(Calculadora!$B$12+1))</f>
        <v>6876.0549534031015</v>
      </c>
      <c r="K214" s="8">
        <f t="shared" si="43"/>
        <v>-4245.3278706859564</v>
      </c>
      <c r="M214" s="8">
        <f t="shared" si="46"/>
        <v>0</v>
      </c>
      <c r="O214" s="19">
        <f>IF(M214&gt;0,0,-K214/Calculadora!$B$17)</f>
        <v>2.1390827490880282E-2</v>
      </c>
      <c r="Q214" s="22">
        <f>IF(A214&gt;$C$7,,Q213*((1+Calculadora!$B$27)^(1/12)))</f>
        <v>1146009.1589005282</v>
      </c>
      <c r="R214" s="22">
        <f>IF(A214&gt;$C$7,,IF(M214&gt;0,Q214-G214-M214,Q214-G214-Calculadora!$B$17))</f>
        <v>755579.99974944454</v>
      </c>
      <c r="S214" s="19">
        <f>IF(A214&gt;$C$7,,IF(K214&gt;0,R214/M214,R214/Calculadora!$B$17))</f>
        <v>3.8071220698410309</v>
      </c>
    </row>
    <row r="215" spans="1:19">
      <c r="A215" s="7">
        <v>206</v>
      </c>
      <c r="B215" s="9">
        <f t="shared" ca="1" si="49"/>
        <v>51637</v>
      </c>
      <c r="C215" s="8">
        <f t="shared" si="41"/>
        <v>892.85714285714289</v>
      </c>
      <c r="D215" s="8">
        <f t="shared" si="42"/>
        <v>200</v>
      </c>
      <c r="E215" s="8">
        <f t="shared" si="47"/>
        <v>1530.7501716199101</v>
      </c>
      <c r="F215" s="8">
        <f t="shared" si="48"/>
        <v>2623.607314477053</v>
      </c>
      <c r="G215" s="8">
        <f t="shared" si="44"/>
        <v>191071.42857142747</v>
      </c>
      <c r="I215" s="8">
        <f>IF(A215&gt;$C$7,,I214)</f>
        <v>6876.0549534031015</v>
      </c>
      <c r="K215" s="8">
        <f t="shared" si="43"/>
        <v>-4252.447638926049</v>
      </c>
      <c r="M215" s="8">
        <f t="shared" si="46"/>
        <v>0</v>
      </c>
      <c r="O215" s="19">
        <f>IF(M215&gt;0,0,-K215/Calculadora!$B$17)</f>
        <v>2.1426701689255038E-2</v>
      </c>
      <c r="Q215" s="22">
        <f>IF(A215&gt;$C$7,,Q214*((1+Calculadora!$B$27)^(1/12)))</f>
        <v>1150678.1420710837</v>
      </c>
      <c r="R215" s="22">
        <f>IF(A215&gt;$C$7,,IF(M215&gt;0,Q215-G215-M215,Q215-G215-Calculadora!$B$17))</f>
        <v>761141.84006285714</v>
      </c>
      <c r="S215" s="19">
        <f>IF(A215&gt;$C$7,,IF(K215&gt;0,R215/M215,R215/Calculadora!$B$17))</f>
        <v>3.8351463756897117</v>
      </c>
    </row>
    <row r="216" spans="1:19">
      <c r="A216" s="7">
        <v>207</v>
      </c>
      <c r="B216" s="9">
        <f t="shared" ca="1" si="49"/>
        <v>51668</v>
      </c>
      <c r="C216" s="8">
        <f t="shared" si="41"/>
        <v>892.85714285714289</v>
      </c>
      <c r="D216" s="8">
        <f t="shared" si="42"/>
        <v>200</v>
      </c>
      <c r="E216" s="8">
        <f t="shared" si="47"/>
        <v>1523.6304033798176</v>
      </c>
      <c r="F216" s="8">
        <f t="shared" si="48"/>
        <v>2616.4875462369605</v>
      </c>
      <c r="G216" s="8">
        <f t="shared" si="44"/>
        <v>190178.57142857034</v>
      </c>
      <c r="I216" s="8">
        <f t="shared" ref="I216:I225" si="50">IF(A216&gt;$C$7,,I215)</f>
        <v>6876.0549534031015</v>
      </c>
      <c r="K216" s="8">
        <f t="shared" si="43"/>
        <v>-4259.5674071661415</v>
      </c>
      <c r="M216" s="8">
        <f t="shared" si="46"/>
        <v>0</v>
      </c>
      <c r="O216" s="19">
        <f>IF(M216&gt;0,0,-K216/Calculadora!$B$17)</f>
        <v>2.1462575887629794E-2</v>
      </c>
      <c r="Q216" s="22">
        <f>IF(A216&gt;$C$7,,Q215*((1+Calculadora!$B$27)^(1/12)))</f>
        <v>1155366.1472570198</v>
      </c>
      <c r="R216" s="22">
        <f>IF(A216&gt;$C$7,,IF(M216&gt;0,Q216-G216-M216,Q216-G216-Calculadora!$B$17))</f>
        <v>766722.70239165041</v>
      </c>
      <c r="S216" s="19">
        <f>IF(A216&gt;$C$7,,IF(K216&gt;0,R216/M216,R216/Calculadora!$B$17))</f>
        <v>3.8632665272921081</v>
      </c>
    </row>
    <row r="217" spans="1:19">
      <c r="A217" s="7">
        <v>208</v>
      </c>
      <c r="B217" s="9">
        <f t="shared" ca="1" si="49"/>
        <v>51698</v>
      </c>
      <c r="C217" s="8">
        <f t="shared" si="41"/>
        <v>892.85714285714289</v>
      </c>
      <c r="D217" s="8">
        <f t="shared" si="42"/>
        <v>200</v>
      </c>
      <c r="E217" s="8">
        <f t="shared" si="47"/>
        <v>1516.5106351397251</v>
      </c>
      <c r="F217" s="8">
        <f t="shared" si="48"/>
        <v>2609.367777996868</v>
      </c>
      <c r="G217" s="8">
        <f t="shared" si="44"/>
        <v>189285.71428571321</v>
      </c>
      <c r="I217" s="8">
        <f t="shared" si="50"/>
        <v>6876.0549534031015</v>
      </c>
      <c r="K217" s="8">
        <f t="shared" si="43"/>
        <v>-4266.687175406234</v>
      </c>
      <c r="M217" s="8">
        <f t="shared" si="46"/>
        <v>0</v>
      </c>
      <c r="O217" s="19">
        <f>IF(M217&gt;0,0,-K217/Calculadora!$B$17)</f>
        <v>2.149845008600455E-2</v>
      </c>
      <c r="Q217" s="22">
        <f>IF(A217&gt;$C$7,,Q216*((1+Calculadora!$B$27)^(1/12)))</f>
        <v>1160073.2519563818</v>
      </c>
      <c r="R217" s="22">
        <f>IF(A217&gt;$C$7,,IF(M217&gt;0,Q217-G217-M217,Q217-G217-Calculadora!$B$17))</f>
        <v>772322.66423386964</v>
      </c>
      <c r="S217" s="19">
        <f>IF(A217&gt;$C$7,,IF(K217&gt;0,R217/M217,R217/Calculadora!$B$17))</f>
        <v>3.8914829151356858</v>
      </c>
    </row>
    <row r="218" spans="1:19">
      <c r="A218" s="7">
        <v>209</v>
      </c>
      <c r="B218" s="9">
        <f t="shared" ca="1" si="49"/>
        <v>51729</v>
      </c>
      <c r="C218" s="8">
        <f t="shared" si="41"/>
        <v>892.85714285714289</v>
      </c>
      <c r="D218" s="8">
        <f t="shared" si="42"/>
        <v>200</v>
      </c>
      <c r="E218" s="8">
        <f t="shared" si="47"/>
        <v>1509.3908668996326</v>
      </c>
      <c r="F218" s="8">
        <f t="shared" si="48"/>
        <v>2602.2480097567754</v>
      </c>
      <c r="G218" s="8">
        <f t="shared" si="44"/>
        <v>188392.85714285608</v>
      </c>
      <c r="I218" s="8">
        <f t="shared" si="50"/>
        <v>6876.0549534031015</v>
      </c>
      <c r="K218" s="8">
        <f t="shared" si="43"/>
        <v>-4273.8069436463265</v>
      </c>
      <c r="M218" s="8">
        <f t="shared" si="46"/>
        <v>0</v>
      </c>
      <c r="O218" s="19">
        <f>IF(M218&gt;0,0,-K218/Calculadora!$B$17)</f>
        <v>2.1534324284379302E-2</v>
      </c>
      <c r="Q218" s="22">
        <f>IF(A218&gt;$C$7,,Q217*((1+Calculadora!$B$27)^(1/12)))</f>
        <v>1164799.5339829517</v>
      </c>
      <c r="R218" s="22">
        <f>IF(A218&gt;$C$7,,IF(M218&gt;0,Q218-G218-M218,Q218-G218-Calculadora!$B$17))</f>
        <v>777941.80340329651</v>
      </c>
      <c r="S218" s="19">
        <f>IF(A218&gt;$C$7,,IF(K218&gt;0,R218/M218,R218/Calculadora!$B$17))</f>
        <v>3.9197959312988018</v>
      </c>
    </row>
    <row r="219" spans="1:19">
      <c r="A219" s="7">
        <v>210</v>
      </c>
      <c r="B219" s="9">
        <f t="shared" ca="1" si="49"/>
        <v>51760</v>
      </c>
      <c r="C219" s="8">
        <f t="shared" si="41"/>
        <v>892.85714285714289</v>
      </c>
      <c r="D219" s="8">
        <f t="shared" si="42"/>
        <v>200</v>
      </c>
      <c r="E219" s="8">
        <f t="shared" si="47"/>
        <v>1502.27109865954</v>
      </c>
      <c r="F219" s="8">
        <f t="shared" si="48"/>
        <v>2595.1282415166829</v>
      </c>
      <c r="G219" s="8">
        <f t="shared" si="44"/>
        <v>187499.99999999895</v>
      </c>
      <c r="I219" s="8">
        <f t="shared" si="50"/>
        <v>6876.0549534031015</v>
      </c>
      <c r="K219" s="8">
        <f t="shared" si="43"/>
        <v>-4280.9267118864191</v>
      </c>
      <c r="M219" s="8">
        <f t="shared" si="46"/>
        <v>0</v>
      </c>
      <c r="O219" s="19">
        <f>IF(M219&gt;0,0,-K219/Calculadora!$B$17)</f>
        <v>2.1570198482754058E-2</v>
      </c>
      <c r="Q219" s="22">
        <f>IF(A219&gt;$C$7,,Q218*((1+Calculadora!$B$27)^(1/12)))</f>
        <v>1169545.0714675342</v>
      </c>
      <c r="R219" s="22">
        <f>IF(A219&gt;$C$7,,IF(M219&gt;0,Q219-G219-M219,Q219-G219-Calculadora!$B$17))</f>
        <v>783580.19803073618</v>
      </c>
      <c r="S219" s="19">
        <f>IF(A219&gt;$C$7,,IF(K219&gt;0,R219/M219,R219/Calculadora!$B$17))</f>
        <v>3.9482059694571925</v>
      </c>
    </row>
    <row r="220" spans="1:19">
      <c r="A220" s="7">
        <v>211</v>
      </c>
      <c r="B220" s="9">
        <f t="shared" ca="1" si="49"/>
        <v>51790</v>
      </c>
      <c r="C220" s="8">
        <f t="shared" si="41"/>
        <v>892.85714285714289</v>
      </c>
      <c r="D220" s="8">
        <f t="shared" si="42"/>
        <v>200</v>
      </c>
      <c r="E220" s="8">
        <f t="shared" si="47"/>
        <v>1495.1513304194475</v>
      </c>
      <c r="F220" s="8">
        <f t="shared" si="48"/>
        <v>2588.0084732765904</v>
      </c>
      <c r="G220" s="8">
        <f t="shared" si="44"/>
        <v>186607.14285714182</v>
      </c>
      <c r="I220" s="8">
        <f t="shared" si="50"/>
        <v>6876.0549534031015</v>
      </c>
      <c r="K220" s="8">
        <f t="shared" si="43"/>
        <v>-4288.0464801265116</v>
      </c>
      <c r="M220" s="8">
        <f t="shared" si="46"/>
        <v>0</v>
      </c>
      <c r="O220" s="19">
        <f>IF(M220&gt;0,0,-K220/Calculadora!$B$17)</f>
        <v>2.1606072681128814E-2</v>
      </c>
      <c r="Q220" s="22">
        <f>IF(A220&gt;$C$7,,Q219*((1+Calculadora!$B$27)^(1/12)))</f>
        <v>1174309.9428592487</v>
      </c>
      <c r="R220" s="22">
        <f>IF(A220&gt;$C$7,,IF(M220&gt;0,Q220-G220-M220,Q220-G220-Calculadora!$B$17))</f>
        <v>789237.92656530789</v>
      </c>
      <c r="S220" s="19">
        <f>IF(A220&gt;$C$7,,IF(K220&gt;0,R220/M220,R220/Calculadora!$B$17))</f>
        <v>3.9767134248904754</v>
      </c>
    </row>
    <row r="221" spans="1:19">
      <c r="A221" s="7">
        <v>212</v>
      </c>
      <c r="B221" s="9">
        <f t="shared" ca="1" si="49"/>
        <v>51821</v>
      </c>
      <c r="C221" s="8">
        <f t="shared" si="41"/>
        <v>892.85714285714289</v>
      </c>
      <c r="D221" s="8">
        <f t="shared" si="42"/>
        <v>200</v>
      </c>
      <c r="E221" s="8">
        <f t="shared" si="47"/>
        <v>1488.031562179355</v>
      </c>
      <c r="F221" s="8">
        <f t="shared" si="48"/>
        <v>2580.8887050364979</v>
      </c>
      <c r="G221" s="8">
        <f t="shared" si="44"/>
        <v>185714.28571428469</v>
      </c>
      <c r="I221" s="8">
        <f t="shared" si="50"/>
        <v>6876.0549534031015</v>
      </c>
      <c r="K221" s="8">
        <f t="shared" si="43"/>
        <v>-4295.1662483666041</v>
      </c>
      <c r="M221" s="8">
        <f t="shared" si="46"/>
        <v>0</v>
      </c>
      <c r="O221" s="19">
        <f>IF(M221&gt;0,0,-K221/Calculadora!$B$17)</f>
        <v>2.1641946879503569E-2</v>
      </c>
      <c r="Q221" s="22">
        <f>IF(A221&gt;$C$7,,Q220*((1+Calculadora!$B$27)^(1/12)))</f>
        <v>1179094.2269268264</v>
      </c>
      <c r="R221" s="22">
        <f>IF(A221&gt;$C$7,,IF(M221&gt;0,Q221-G221-M221,Q221-G221-Calculadora!$B$17))</f>
        <v>794915.06777574262</v>
      </c>
      <c r="S221" s="19">
        <f>IF(A221&gt;$C$7,,IF(K221&gt;0,R221/M221,R221/Calculadora!$B$17))</f>
        <v>4.0053186944886878</v>
      </c>
    </row>
    <row r="222" spans="1:19">
      <c r="A222" s="7">
        <v>213</v>
      </c>
      <c r="B222" s="9">
        <f t="shared" ca="1" si="49"/>
        <v>51851</v>
      </c>
      <c r="C222" s="8">
        <f t="shared" si="41"/>
        <v>892.85714285714289</v>
      </c>
      <c r="D222" s="8">
        <f t="shared" si="42"/>
        <v>200</v>
      </c>
      <c r="E222" s="8">
        <f t="shared" si="47"/>
        <v>1480.9117939392625</v>
      </c>
      <c r="F222" s="8">
        <f t="shared" si="48"/>
        <v>2573.7689367964053</v>
      </c>
      <c r="G222" s="8">
        <f t="shared" si="44"/>
        <v>184821.42857142756</v>
      </c>
      <c r="I222" s="8">
        <f t="shared" si="50"/>
        <v>6876.0549534031015</v>
      </c>
      <c r="K222" s="8">
        <f t="shared" si="43"/>
        <v>-4302.2860166066966</v>
      </c>
      <c r="M222" s="8">
        <f t="shared" si="46"/>
        <v>0</v>
      </c>
      <c r="O222" s="19">
        <f>IF(M222&gt;0,0,-K222/Calculadora!$B$17)</f>
        <v>2.1677821077878325E-2</v>
      </c>
      <c r="Q222" s="22">
        <f>IF(A222&gt;$C$7,,Q221*((1+Calculadora!$B$27)^(1/12)))</f>
        <v>1183898.0027599114</v>
      </c>
      <c r="R222" s="22">
        <f>IF(A222&gt;$C$7,,IF(M222&gt;0,Q222-G222-M222,Q222-G222-Calculadora!$B$17))</f>
        <v>800611.70075168472</v>
      </c>
      <c r="S222" s="19">
        <f>IF(A222&gt;$C$7,,IF(K222&gt;0,R222/M222,R222/Calculadora!$B$17))</f>
        <v>4.0340221767588451</v>
      </c>
    </row>
    <row r="223" spans="1:19">
      <c r="A223" s="7">
        <v>214</v>
      </c>
      <c r="B223" s="9">
        <f t="shared" ca="1" si="49"/>
        <v>51882</v>
      </c>
      <c r="C223" s="8">
        <f t="shared" si="41"/>
        <v>892.85714285714289</v>
      </c>
      <c r="D223" s="8">
        <f t="shared" si="42"/>
        <v>200</v>
      </c>
      <c r="E223" s="8">
        <f t="shared" si="47"/>
        <v>1473.7920256991697</v>
      </c>
      <c r="F223" s="8">
        <f t="shared" si="48"/>
        <v>2566.6491685563124</v>
      </c>
      <c r="G223" s="8">
        <f t="shared" si="44"/>
        <v>183928.57142857043</v>
      </c>
      <c r="I223" s="8">
        <f t="shared" si="50"/>
        <v>6876.0549534031015</v>
      </c>
      <c r="K223" s="8">
        <f t="shared" si="43"/>
        <v>-4309.4057848467892</v>
      </c>
      <c r="M223" s="8">
        <f t="shared" si="46"/>
        <v>0</v>
      </c>
      <c r="O223" s="19">
        <f>IF(M223&gt;0,0,-K223/Calculadora!$B$17)</f>
        <v>2.1713695276253081E-2</v>
      </c>
      <c r="Q223" s="22">
        <f>IF(A223&gt;$C$7,,Q222*((1+Calculadora!$B$27)^(1/12)))</f>
        <v>1188721.3497703692</v>
      </c>
      <c r="R223" s="22">
        <f>IF(A223&gt;$C$7,,IF(M223&gt;0,Q223-G223-M223,Q223-G223-Calculadora!$B$17))</f>
        <v>806327.90490499977</v>
      </c>
      <c r="S223" s="19">
        <f>IF(A223&gt;$C$7,,IF(K223&gt;0,R223/M223,R223/Calculadora!$B$17))</f>
        <v>4.0628242718315297</v>
      </c>
    </row>
    <row r="224" spans="1:19">
      <c r="A224" s="7">
        <v>215</v>
      </c>
      <c r="B224" s="9">
        <f t="shared" ca="1" si="49"/>
        <v>51913</v>
      </c>
      <c r="C224" s="8">
        <f t="shared" si="41"/>
        <v>892.85714285714289</v>
      </c>
      <c r="D224" s="8">
        <f t="shared" si="42"/>
        <v>200</v>
      </c>
      <c r="E224" s="8">
        <f t="shared" si="47"/>
        <v>1466.6722574590772</v>
      </c>
      <c r="F224" s="8">
        <f t="shared" si="48"/>
        <v>2559.5294003162198</v>
      </c>
      <c r="G224" s="8">
        <f t="shared" si="44"/>
        <v>183035.7142857133</v>
      </c>
      <c r="I224" s="8">
        <f t="shared" si="50"/>
        <v>6876.0549534031015</v>
      </c>
      <c r="K224" s="8">
        <f t="shared" si="43"/>
        <v>-4316.5255530868817</v>
      </c>
      <c r="M224" s="8">
        <f t="shared" si="46"/>
        <v>0</v>
      </c>
      <c r="O224" s="19">
        <f>IF(M224&gt;0,0,-K224/Calculadora!$B$17)</f>
        <v>2.1749569474627837E-2</v>
      </c>
      <c r="Q224" s="22">
        <f>IF(A224&gt;$C$7,,Q223*((1+Calculadora!$B$27)^(1/12)))</f>
        <v>1193564.3476935993</v>
      </c>
      <c r="R224" s="22">
        <f>IF(A224&gt;$C$7,,IF(M224&gt;0,Q224-G224-M224,Q224-G224-Calculadora!$B$17))</f>
        <v>812063.75997108698</v>
      </c>
      <c r="S224" s="19">
        <f>IF(A224&gt;$C$7,,IF(K224&gt;0,R224/M224,R224/Calculadora!$B$17))</f>
        <v>4.0917253814675068</v>
      </c>
    </row>
    <row r="225" spans="1:19">
      <c r="A225" s="7">
        <v>216</v>
      </c>
      <c r="B225" s="9">
        <f t="shared" ca="1" si="49"/>
        <v>51941</v>
      </c>
      <c r="C225" s="8">
        <f t="shared" si="41"/>
        <v>892.85714285714289</v>
      </c>
      <c r="D225" s="8">
        <f t="shared" si="42"/>
        <v>200</v>
      </c>
      <c r="E225" s="8">
        <f t="shared" si="47"/>
        <v>1459.5524892189846</v>
      </c>
      <c r="F225" s="8">
        <f t="shared" si="48"/>
        <v>2552.4096320761273</v>
      </c>
      <c r="G225" s="8">
        <f t="shared" si="44"/>
        <v>182142.85714285617</v>
      </c>
      <c r="I225" s="8">
        <f t="shared" si="50"/>
        <v>6876.0549534031015</v>
      </c>
      <c r="K225" s="8">
        <f t="shared" si="43"/>
        <v>-4323.6453213269742</v>
      </c>
      <c r="M225" s="8">
        <f t="shared" si="46"/>
        <v>0</v>
      </c>
      <c r="O225" s="19">
        <f>IF(M225&gt;0,0,-K225/Calculadora!$B$17)</f>
        <v>2.1785443673002593E-2</v>
      </c>
      <c r="Q225" s="22">
        <f>IF(A225&gt;$C$7,,Q224*((1+Calculadora!$B$27)^(1/12)))</f>
        <v>1198427.0765898526</v>
      </c>
      <c r="R225" s="22">
        <f>IF(A225&gt;$C$7,,IF(M225&gt;0,Q225-G225-M225,Q225-G225-Calculadora!$B$17))</f>
        <v>817819.34601019742</v>
      </c>
      <c r="S225" s="19">
        <f>IF(A225&gt;$C$7,,IF(K225&gt;0,R225/M225,R225/Calculadora!$B$17))</f>
        <v>4.1207259090643626</v>
      </c>
    </row>
    <row r="226" spans="1:19">
      <c r="A226" s="7">
        <v>217</v>
      </c>
      <c r="B226" s="9">
        <f t="shared" ca="1" si="49"/>
        <v>51972</v>
      </c>
      <c r="C226" s="8">
        <f t="shared" si="41"/>
        <v>892.85714285714289</v>
      </c>
      <c r="D226" s="8">
        <f t="shared" si="42"/>
        <v>200</v>
      </c>
      <c r="E226" s="8">
        <f t="shared" si="47"/>
        <v>1452.4327209788921</v>
      </c>
      <c r="F226" s="8">
        <f t="shared" si="48"/>
        <v>2545.2898638360348</v>
      </c>
      <c r="G226" s="8">
        <f t="shared" si="44"/>
        <v>181249.99999999904</v>
      </c>
      <c r="I226" s="8">
        <f>IF(A226&gt;$C$7,,I225*(Calculadora!$B$12+1))</f>
        <v>7219.857701073257</v>
      </c>
      <c r="K226" s="8">
        <f t="shared" si="43"/>
        <v>-4674.5678372372222</v>
      </c>
      <c r="M226" s="8">
        <f t="shared" si="46"/>
        <v>0</v>
      </c>
      <c r="O226" s="19">
        <f>IF(M226&gt;0,0,-K226/Calculadora!$B$17)</f>
        <v>2.355362818763913E-2</v>
      </c>
      <c r="Q226" s="22">
        <f>IF(A226&gt;$C$7,,Q225*((1+Calculadora!$B$27)^(1/12)))</f>
        <v>1203309.6168455554</v>
      </c>
      <c r="R226" s="22">
        <f>IF(A226&gt;$C$7,,IF(M226&gt;0,Q226-G226-M226,Q226-G226-Calculadora!$B$17))</f>
        <v>823594.74340875726</v>
      </c>
      <c r="S226" s="19">
        <f>IF(A226&gt;$C$7,,IF(K226&gt;0,R226/M226,R226/Calculadora!$B$17))</f>
        <v>4.1498262596631754</v>
      </c>
    </row>
    <row r="227" spans="1:19">
      <c r="A227" s="7">
        <v>218</v>
      </c>
      <c r="B227" s="9">
        <f t="shared" ca="1" si="49"/>
        <v>52002</v>
      </c>
      <c r="C227" s="8">
        <f t="shared" si="41"/>
        <v>892.85714285714289</v>
      </c>
      <c r="D227" s="8">
        <f t="shared" si="42"/>
        <v>200</v>
      </c>
      <c r="E227" s="8">
        <f t="shared" si="47"/>
        <v>1445.3129527387996</v>
      </c>
      <c r="F227" s="8">
        <f t="shared" si="48"/>
        <v>2538.1700955959423</v>
      </c>
      <c r="G227" s="8">
        <f t="shared" si="44"/>
        <v>180357.14285714191</v>
      </c>
      <c r="I227" s="8">
        <f>IF(A227&gt;$C$7,,I226)</f>
        <v>7219.857701073257</v>
      </c>
      <c r="K227" s="8">
        <f t="shared" si="43"/>
        <v>-4681.6876054773147</v>
      </c>
      <c r="M227" s="8">
        <f t="shared" si="46"/>
        <v>0</v>
      </c>
      <c r="O227" s="19">
        <f>IF(M227&gt;0,0,-K227/Calculadora!$B$17)</f>
        <v>2.3589502386013886E-2</v>
      </c>
      <c r="Q227" s="22">
        <f>IF(A227&gt;$C$7,,Q226*((1+Calculadora!$B$27)^(1/12)))</f>
        <v>1208212.0491746387</v>
      </c>
      <c r="R227" s="22">
        <f>IF(A227&gt;$C$7,,IF(M227&gt;0,Q227-G227-M227,Q227-G227-Calculadora!$B$17))</f>
        <v>829390.03288069775</v>
      </c>
      <c r="S227" s="19">
        <f>IF(A227&gt;$C$7,,IF(K227&gt;0,R227/M227,R227/Calculadora!$B$17))</f>
        <v>4.1790268399552142</v>
      </c>
    </row>
    <row r="228" spans="1:19">
      <c r="A228" s="7">
        <v>219</v>
      </c>
      <c r="B228" s="9">
        <f t="shared" ca="1" si="49"/>
        <v>52033</v>
      </c>
      <c r="C228" s="8">
        <f t="shared" si="41"/>
        <v>892.85714285714289</v>
      </c>
      <c r="D228" s="8">
        <f t="shared" si="42"/>
        <v>200</v>
      </c>
      <c r="E228" s="8">
        <f t="shared" si="47"/>
        <v>1438.1931844987071</v>
      </c>
      <c r="F228" s="8">
        <f t="shared" si="48"/>
        <v>2531.0503273558497</v>
      </c>
      <c r="G228" s="8">
        <f t="shared" si="44"/>
        <v>179464.28571428478</v>
      </c>
      <c r="I228" s="8">
        <f t="shared" ref="I228:I237" si="51">IF(A228&gt;$C$7,,I227)</f>
        <v>7219.857701073257</v>
      </c>
      <c r="K228" s="8">
        <f t="shared" si="43"/>
        <v>-4688.8073737174072</v>
      </c>
      <c r="M228" s="8">
        <f t="shared" si="46"/>
        <v>0</v>
      </c>
      <c r="O228" s="19">
        <f>IF(M228&gt;0,0,-K228/Calculadora!$B$17)</f>
        <v>2.3625376584388642E-2</v>
      </c>
      <c r="Q228" s="22">
        <f>IF(A228&gt;$C$7,,Q227*((1+Calculadora!$B$27)^(1/12)))</f>
        <v>1213134.4546198717</v>
      </c>
      <c r="R228" s="22">
        <f>IF(A228&gt;$C$7,,IF(M228&gt;0,Q228-G228-M228,Q228-G228-Calculadora!$B$17))</f>
        <v>835205.2954687879</v>
      </c>
      <c r="S228" s="19">
        <f>IF(A228&gt;$C$7,,IF(K228&gt;0,R228/M228,R228/Calculadora!$B$17))</f>
        <v>4.2083280582886538</v>
      </c>
    </row>
    <row r="229" spans="1:19">
      <c r="A229" s="7">
        <v>220</v>
      </c>
      <c r="B229" s="9">
        <f t="shared" ca="1" si="49"/>
        <v>52063</v>
      </c>
      <c r="C229" s="8">
        <f t="shared" si="41"/>
        <v>892.85714285714289</v>
      </c>
      <c r="D229" s="8">
        <f t="shared" si="42"/>
        <v>200</v>
      </c>
      <c r="E229" s="8">
        <f t="shared" si="47"/>
        <v>1431.0734162586145</v>
      </c>
      <c r="F229" s="8">
        <f t="shared" si="48"/>
        <v>2523.9305591157572</v>
      </c>
      <c r="G229" s="8">
        <f t="shared" si="44"/>
        <v>178571.42857142765</v>
      </c>
      <c r="I229" s="8">
        <f t="shared" si="51"/>
        <v>7219.857701073257</v>
      </c>
      <c r="K229" s="8">
        <f t="shared" si="43"/>
        <v>-4695.9271419574998</v>
      </c>
      <c r="M229" s="8">
        <f t="shared" si="46"/>
        <v>0</v>
      </c>
      <c r="O229" s="19">
        <f>IF(M229&gt;0,0,-K229/Calculadora!$B$17)</f>
        <v>2.3661250782763397E-2</v>
      </c>
      <c r="Q229" s="22">
        <f>IF(A229&gt;$C$7,,Q228*((1+Calculadora!$B$27)^(1/12)))</f>
        <v>1218076.9145542018</v>
      </c>
      <c r="R229" s="22">
        <f>IF(A229&gt;$C$7,,IF(M229&gt;0,Q229-G229-M229,Q229-G229-Calculadora!$B$17))</f>
        <v>841040.61254597502</v>
      </c>
      <c r="S229" s="19">
        <f>IF(A229&gt;$C$7,,IF(K229&gt;0,R229/M229,R229/Calculadora!$B$17))</f>
        <v>4.2377303246753319</v>
      </c>
    </row>
    <row r="230" spans="1:19">
      <c r="A230" s="7">
        <v>221</v>
      </c>
      <c r="B230" s="9">
        <f t="shared" ca="1" si="49"/>
        <v>52094</v>
      </c>
      <c r="C230" s="8">
        <f t="shared" si="41"/>
        <v>892.85714285714289</v>
      </c>
      <c r="D230" s="8">
        <f t="shared" si="42"/>
        <v>200</v>
      </c>
      <c r="E230" s="8">
        <f t="shared" si="47"/>
        <v>1423.953648018522</v>
      </c>
      <c r="F230" s="8">
        <f t="shared" si="48"/>
        <v>2516.8107908756647</v>
      </c>
      <c r="G230" s="8">
        <f t="shared" si="44"/>
        <v>177678.57142857052</v>
      </c>
      <c r="I230" s="8">
        <f t="shared" si="51"/>
        <v>7219.857701073257</v>
      </c>
      <c r="K230" s="8">
        <f t="shared" si="43"/>
        <v>-4703.0469101975923</v>
      </c>
      <c r="M230" s="8">
        <f t="shared" si="46"/>
        <v>0</v>
      </c>
      <c r="O230" s="19">
        <f>IF(M230&gt;0,0,-K230/Calculadora!$B$17)</f>
        <v>2.3697124981138153E-2</v>
      </c>
      <c r="Q230" s="22">
        <f>IF(A230&gt;$C$7,,Q229*((1+Calculadora!$B$27)^(1/12)))</f>
        <v>1223039.5106821</v>
      </c>
      <c r="R230" s="22">
        <f>IF(A230&gt;$C$7,,IF(M230&gt;0,Q230-G230-M230,Q230-G230-Calculadora!$B$17))</f>
        <v>846896.06581673038</v>
      </c>
      <c r="S230" s="19">
        <f>IF(A230&gt;$C$7,,IF(K230&gt;0,R230/M230,R230/Calculadora!$B$17))</f>
        <v>4.2672340507975264</v>
      </c>
    </row>
    <row r="231" spans="1:19">
      <c r="A231" s="7">
        <v>222</v>
      </c>
      <c r="B231" s="9">
        <f t="shared" ca="1" si="49"/>
        <v>52125</v>
      </c>
      <c r="C231" s="8">
        <f t="shared" si="41"/>
        <v>892.85714285714289</v>
      </c>
      <c r="D231" s="8">
        <f t="shared" si="42"/>
        <v>200</v>
      </c>
      <c r="E231" s="8">
        <f t="shared" si="47"/>
        <v>1416.8338797784295</v>
      </c>
      <c r="F231" s="8">
        <f t="shared" si="48"/>
        <v>2509.6910226355722</v>
      </c>
      <c r="G231" s="8">
        <f t="shared" si="44"/>
        <v>176785.71428571339</v>
      </c>
      <c r="I231" s="8">
        <f t="shared" si="51"/>
        <v>7219.857701073257</v>
      </c>
      <c r="K231" s="8">
        <f t="shared" si="43"/>
        <v>-4710.1666784376848</v>
      </c>
      <c r="M231" s="8">
        <f t="shared" si="46"/>
        <v>0</v>
      </c>
      <c r="O231" s="19">
        <f>IF(M231&gt;0,0,-K231/Calculadora!$B$17)</f>
        <v>2.3732999179512909E-2</v>
      </c>
      <c r="Q231" s="22">
        <f>IF(A231&gt;$C$7,,Q230*((1+Calculadora!$B$27)^(1/12)))</f>
        <v>1228022.3250409116</v>
      </c>
      <c r="R231" s="22">
        <f>IF(A231&gt;$C$7,,IF(M231&gt;0,Q231-G231-M231,Q231-G231-Calculadora!$B$17))</f>
        <v>852771.73731839913</v>
      </c>
      <c r="S231" s="19">
        <f>IF(A231&gt;$C$7,,IF(K231&gt;0,R231/M231,R231/Calculadora!$B$17))</f>
        <v>4.2968396500147596</v>
      </c>
    </row>
    <row r="232" spans="1:19">
      <c r="A232" s="7">
        <v>223</v>
      </c>
      <c r="B232" s="9">
        <f t="shared" ca="1" si="49"/>
        <v>52155</v>
      </c>
      <c r="C232" s="8">
        <f t="shared" si="41"/>
        <v>892.85714285714289</v>
      </c>
      <c r="D232" s="8">
        <f t="shared" si="42"/>
        <v>200</v>
      </c>
      <c r="E232" s="8">
        <f t="shared" si="47"/>
        <v>1409.714111538337</v>
      </c>
      <c r="F232" s="8">
        <f t="shared" si="48"/>
        <v>2502.5712543954796</v>
      </c>
      <c r="G232" s="8">
        <f t="shared" si="44"/>
        <v>175892.85714285626</v>
      </c>
      <c r="I232" s="8">
        <f t="shared" si="51"/>
        <v>7219.857701073257</v>
      </c>
      <c r="K232" s="8">
        <f t="shared" si="43"/>
        <v>-4717.2864466777773</v>
      </c>
      <c r="M232" s="8">
        <f t="shared" si="46"/>
        <v>0</v>
      </c>
      <c r="O232" s="19">
        <f>IF(M232&gt;0,0,-K232/Calculadora!$B$17)</f>
        <v>2.3768873377887665E-2</v>
      </c>
      <c r="Q232" s="22">
        <f>IF(A232&gt;$C$7,,Q231*((1+Calculadora!$B$27)^(1/12)))</f>
        <v>1233025.4400022118</v>
      </c>
      <c r="R232" s="22">
        <f>IF(A232&gt;$C$7,,IF(M232&gt;0,Q232-G232-M232,Q232-G232-Calculadora!$B$17))</f>
        <v>858667.70942255645</v>
      </c>
      <c r="S232" s="19">
        <f>IF(A232&gt;$C$7,,IF(K232&gt;0,R232/M232,R232/Calculadora!$B$17))</f>
        <v>4.3265475373706286</v>
      </c>
    </row>
    <row r="233" spans="1:19">
      <c r="A233" s="7">
        <v>224</v>
      </c>
      <c r="B233" s="9">
        <f t="shared" ca="1" si="49"/>
        <v>52186</v>
      </c>
      <c r="C233" s="8">
        <f t="shared" si="41"/>
        <v>892.85714285714289</v>
      </c>
      <c r="D233" s="8">
        <f t="shared" si="42"/>
        <v>200</v>
      </c>
      <c r="E233" s="8">
        <f t="shared" si="47"/>
        <v>1402.5943432982444</v>
      </c>
      <c r="F233" s="8">
        <f t="shared" si="48"/>
        <v>2495.4514861553871</v>
      </c>
      <c r="G233" s="8">
        <f t="shared" si="44"/>
        <v>174999.99999999913</v>
      </c>
      <c r="I233" s="8">
        <f t="shared" si="51"/>
        <v>7219.857701073257</v>
      </c>
      <c r="K233" s="8">
        <f t="shared" si="43"/>
        <v>-4724.4062149178699</v>
      </c>
      <c r="M233" s="8">
        <f t="shared" si="46"/>
        <v>0</v>
      </c>
      <c r="O233" s="19">
        <f>IF(M233&gt;0,0,-K233/Calculadora!$B$17)</f>
        <v>2.3804747576262421E-2</v>
      </c>
      <c r="Q233" s="22">
        <f>IF(A233&gt;$C$7,,Q232*((1+Calculadora!$B$27)^(1/12)))</f>
        <v>1238048.9382731684</v>
      </c>
      <c r="R233" s="22">
        <f>IF(A233&gt;$C$7,,IF(M233&gt;0,Q233-G233-M233,Q233-G233-Calculadora!$B$17))</f>
        <v>864584.06483637029</v>
      </c>
      <c r="S233" s="19">
        <f>IF(A233&gt;$C$7,,IF(K233&gt;0,R233/M233,R233/Calculadora!$B$17))</f>
        <v>4.3563581295996761</v>
      </c>
    </row>
    <row r="234" spans="1:19">
      <c r="A234" s="7">
        <v>225</v>
      </c>
      <c r="B234" s="9">
        <f t="shared" ca="1" si="49"/>
        <v>52216</v>
      </c>
      <c r="C234" s="8">
        <f t="shared" si="41"/>
        <v>892.85714285714289</v>
      </c>
      <c r="D234" s="8">
        <f t="shared" si="42"/>
        <v>200</v>
      </c>
      <c r="E234" s="8">
        <f t="shared" si="47"/>
        <v>1395.4745750581517</v>
      </c>
      <c r="F234" s="8">
        <f t="shared" si="48"/>
        <v>2488.3317179152946</v>
      </c>
      <c r="G234" s="8">
        <f t="shared" si="44"/>
        <v>174107.142857142</v>
      </c>
      <c r="I234" s="8">
        <f t="shared" si="51"/>
        <v>7219.857701073257</v>
      </c>
      <c r="K234" s="8">
        <f t="shared" si="43"/>
        <v>-4731.5259831579624</v>
      </c>
      <c r="M234" s="8">
        <f t="shared" si="46"/>
        <v>0</v>
      </c>
      <c r="O234" s="19">
        <f>IF(M234&gt;0,0,-K234/Calculadora!$B$17)</f>
        <v>2.3840621774637177E-2</v>
      </c>
      <c r="Q234" s="22">
        <f>IF(A234&gt;$C$7,,Q233*((1+Calculadora!$B$27)^(1/12)))</f>
        <v>1243092.9028979077</v>
      </c>
      <c r="R234" s="22">
        <f>IF(A234&gt;$C$7,,IF(M234&gt;0,Q234-G234-M234,Q234-G234-Calculadora!$B$17))</f>
        <v>870520.88660396659</v>
      </c>
      <c r="S234" s="19">
        <f>IF(A234&gt;$C$7,,IF(K234&gt;0,R234/M234,R234/Calculadora!$B$17))</f>
        <v>4.3862718451342637</v>
      </c>
    </row>
    <row r="235" spans="1:19">
      <c r="A235" s="7">
        <v>226</v>
      </c>
      <c r="B235" s="9">
        <f t="shared" ca="1" si="49"/>
        <v>52247</v>
      </c>
      <c r="C235" s="8">
        <f t="shared" si="41"/>
        <v>892.85714285714289</v>
      </c>
      <c r="D235" s="8">
        <f t="shared" si="42"/>
        <v>200</v>
      </c>
      <c r="E235" s="8">
        <f t="shared" si="47"/>
        <v>1388.3548068180592</v>
      </c>
      <c r="F235" s="8">
        <f t="shared" si="48"/>
        <v>2481.211949675202</v>
      </c>
      <c r="G235" s="8">
        <f t="shared" si="44"/>
        <v>173214.28571428487</v>
      </c>
      <c r="I235" s="8">
        <f t="shared" si="51"/>
        <v>7219.857701073257</v>
      </c>
      <c r="K235" s="8">
        <f t="shared" si="43"/>
        <v>-4738.6457513980549</v>
      </c>
      <c r="M235" s="8">
        <f t="shared" si="46"/>
        <v>0</v>
      </c>
      <c r="O235" s="19">
        <f>IF(M235&gt;0,0,-K235/Calculadora!$B$17)</f>
        <v>2.3876495973011932E-2</v>
      </c>
      <c r="Q235" s="22">
        <f>IF(A235&gt;$C$7,,Q234*((1+Calculadora!$B$27)^(1/12)))</f>
        <v>1248157.4172588885</v>
      </c>
      <c r="R235" s="22">
        <f>IF(A235&gt;$C$7,,IF(M235&gt;0,Q235-G235-M235,Q235-G235-Calculadora!$B$17))</f>
        <v>876478.25810780446</v>
      </c>
      <c r="S235" s="19">
        <f>IF(A235&gt;$C$7,,IF(K235&gt;0,R235/M235,R235/Calculadora!$B$17))</f>
        <v>4.4162891041115051</v>
      </c>
    </row>
    <row r="236" spans="1:19">
      <c r="A236" s="7">
        <v>227</v>
      </c>
      <c r="B236" s="9">
        <f t="shared" ca="1" si="49"/>
        <v>52278</v>
      </c>
      <c r="C236" s="8">
        <f t="shared" si="41"/>
        <v>892.85714285714289</v>
      </c>
      <c r="D236" s="8">
        <f t="shared" si="42"/>
        <v>200</v>
      </c>
      <c r="E236" s="8">
        <f t="shared" si="47"/>
        <v>1381.2350385779666</v>
      </c>
      <c r="F236" s="8">
        <f t="shared" si="48"/>
        <v>2474.0921814351095</v>
      </c>
      <c r="G236" s="8">
        <f t="shared" si="44"/>
        <v>172321.42857142774</v>
      </c>
      <c r="I236" s="8">
        <f t="shared" si="51"/>
        <v>7219.857701073257</v>
      </c>
      <c r="K236" s="8">
        <f t="shared" si="43"/>
        <v>-4745.7655196381475</v>
      </c>
      <c r="M236" s="8">
        <f t="shared" si="46"/>
        <v>0</v>
      </c>
      <c r="O236" s="19">
        <f>IF(M236&gt;0,0,-K236/Calculadora!$B$17)</f>
        <v>2.3912370171386688E-2</v>
      </c>
      <c r="Q236" s="22">
        <f>IF(A236&gt;$C$7,,Q235*((1+Calculadora!$B$27)^(1/12)))</f>
        <v>1253242.5650782799</v>
      </c>
      <c r="R236" s="22">
        <f>IF(A236&gt;$C$7,,IF(M236&gt;0,Q236-G236-M236,Q236-G236-Calculadora!$B$17))</f>
        <v>882456.26307005319</v>
      </c>
      <c r="S236" s="19">
        <f>IF(A236&gt;$C$7,,IF(K236&gt;0,R236/M236,R236/Calculadora!$B$17))</f>
        <v>4.4464103283802041</v>
      </c>
    </row>
    <row r="237" spans="1:19">
      <c r="A237" s="7">
        <v>228</v>
      </c>
      <c r="B237" s="9">
        <f t="shared" ca="1" si="49"/>
        <v>52306</v>
      </c>
      <c r="C237" s="8">
        <f t="shared" si="41"/>
        <v>892.85714285714289</v>
      </c>
      <c r="D237" s="8">
        <f t="shared" si="42"/>
        <v>200</v>
      </c>
      <c r="E237" s="8">
        <f t="shared" si="47"/>
        <v>1374.1152703378741</v>
      </c>
      <c r="F237" s="8">
        <f t="shared" si="48"/>
        <v>2466.972413195017</v>
      </c>
      <c r="G237" s="8">
        <f t="shared" si="44"/>
        <v>171428.57142857061</v>
      </c>
      <c r="I237" s="8">
        <f t="shared" si="51"/>
        <v>7219.857701073257</v>
      </c>
      <c r="K237" s="8">
        <f t="shared" si="43"/>
        <v>-4752.88528787824</v>
      </c>
      <c r="M237" s="8">
        <f t="shared" si="46"/>
        <v>0</v>
      </c>
      <c r="O237" s="19">
        <f>IF(M237&gt;0,0,-K237/Calculadora!$B$17)</f>
        <v>2.3948244369761444E-2</v>
      </c>
      <c r="Q237" s="22">
        <f>IF(A237&gt;$C$7,,Q236*((1+Calculadora!$B$27)^(1/12)))</f>
        <v>1258348.4304193459</v>
      </c>
      <c r="R237" s="22">
        <f>IF(A237&gt;$C$7,,IF(M237&gt;0,Q237-G237-M237,Q237-G237-Calculadora!$B$17))</f>
        <v>888454.98555397615</v>
      </c>
      <c r="S237" s="19">
        <f>IF(A237&gt;$C$7,,IF(K237&gt;0,R237/M237,R237/Calculadora!$B$17))</f>
        <v>4.4766359415078245</v>
      </c>
    </row>
    <row r="238" spans="1:19">
      <c r="A238" s="7">
        <v>229</v>
      </c>
      <c r="B238" s="9">
        <f t="shared" ca="1" si="49"/>
        <v>52337</v>
      </c>
      <c r="C238" s="8">
        <f t="shared" si="41"/>
        <v>892.85714285714289</v>
      </c>
      <c r="D238" s="8">
        <f t="shared" si="42"/>
        <v>200</v>
      </c>
      <c r="E238" s="8">
        <f t="shared" si="47"/>
        <v>1366.9955020977816</v>
      </c>
      <c r="F238" s="8">
        <f t="shared" si="48"/>
        <v>2459.8526449549245</v>
      </c>
      <c r="G238" s="8">
        <f t="shared" si="44"/>
        <v>170535.71428571347</v>
      </c>
      <c r="I238" s="8">
        <f>IF(A238&gt;$C$7,,I237*(Calculadora!$B$12+1))</f>
        <v>7580.8505861269205</v>
      </c>
      <c r="K238" s="8">
        <f t="shared" si="43"/>
        <v>-5120.997941171996</v>
      </c>
      <c r="M238" s="8">
        <f t="shared" si="46"/>
        <v>0</v>
      </c>
      <c r="O238" s="19">
        <f>IF(M238&gt;0,0,-K238/Calculadora!$B$17)</f>
        <v>2.580304440021107E-2</v>
      </c>
      <c r="Q238" s="22">
        <f>IF(A238&gt;$C$7,,Q237*((1+Calculadora!$B$27)^(1/12)))</f>
        <v>1263475.0976878339</v>
      </c>
      <c r="R238" s="22">
        <f>IF(A238&gt;$C$7,,IF(M238&gt;0,Q238-G238-M238,Q238-G238-Calculadora!$B$17))</f>
        <v>894474.50996532151</v>
      </c>
      <c r="S238" s="19">
        <f>IF(A238&gt;$C$7,,IF(K238&gt;0,R238/M238,R238/Calculadora!$B$17))</f>
        <v>4.506966368787503</v>
      </c>
    </row>
    <row r="239" spans="1:19">
      <c r="A239" s="7">
        <v>230</v>
      </c>
      <c r="B239" s="9">
        <f t="shared" ca="1" si="49"/>
        <v>52367</v>
      </c>
      <c r="C239" s="8">
        <f t="shared" si="41"/>
        <v>892.85714285714289</v>
      </c>
      <c r="D239" s="8">
        <f t="shared" si="42"/>
        <v>200</v>
      </c>
      <c r="E239" s="8">
        <f t="shared" si="47"/>
        <v>1359.8757338576891</v>
      </c>
      <c r="F239" s="8">
        <f t="shared" si="48"/>
        <v>2452.7328767148319</v>
      </c>
      <c r="G239" s="8">
        <f t="shared" si="44"/>
        <v>169642.85714285634</v>
      </c>
      <c r="I239" s="8">
        <f>IF(A239&gt;$C$7,,I238)</f>
        <v>7580.8505861269205</v>
      </c>
      <c r="K239" s="8">
        <f t="shared" si="43"/>
        <v>-5128.1177094120885</v>
      </c>
      <c r="M239" s="8">
        <f t="shared" si="46"/>
        <v>0</v>
      </c>
      <c r="O239" s="19">
        <f>IF(M239&gt;0,0,-K239/Calculadora!$B$17)</f>
        <v>2.5838918598585826E-2</v>
      </c>
      <c r="Q239" s="22">
        <f>IF(A239&gt;$C$7,,Q238*((1+Calculadora!$B$27)^(1/12)))</f>
        <v>1268622.6516333714</v>
      </c>
      <c r="R239" s="22">
        <f>IF(A239&gt;$C$7,,IF(M239&gt;0,Q239-G239-M239,Q239-G239-Calculadora!$B$17))</f>
        <v>900514.92105371598</v>
      </c>
      <c r="S239" s="19">
        <f>IF(A239&gt;$C$7,,IF(K239&gt;0,R239/M239,R239/Calculadora!$B$17))</f>
        <v>4.537402037245065</v>
      </c>
    </row>
    <row r="240" spans="1:19">
      <c r="A240" s="7">
        <v>231</v>
      </c>
      <c r="B240" s="9">
        <f t="shared" ca="1" si="49"/>
        <v>52398</v>
      </c>
      <c r="C240" s="8">
        <f t="shared" si="41"/>
        <v>892.85714285714289</v>
      </c>
      <c r="D240" s="8">
        <f t="shared" si="42"/>
        <v>200</v>
      </c>
      <c r="E240" s="8">
        <f t="shared" si="47"/>
        <v>1352.7559656175965</v>
      </c>
      <c r="F240" s="8">
        <f t="shared" si="48"/>
        <v>2445.6131084747394</v>
      </c>
      <c r="G240" s="8">
        <f t="shared" si="44"/>
        <v>168749.99999999921</v>
      </c>
      <c r="I240" s="8">
        <f t="shared" ref="I240:I249" si="52">IF(A240&gt;$C$7,,I239)</f>
        <v>7580.8505861269205</v>
      </c>
      <c r="K240" s="8">
        <f t="shared" si="43"/>
        <v>-5135.237477652181</v>
      </c>
      <c r="M240" s="8">
        <f t="shared" si="46"/>
        <v>0</v>
      </c>
      <c r="O240" s="19">
        <f>IF(M240&gt;0,0,-K240/Calculadora!$B$17)</f>
        <v>2.5874792796960581E-2</v>
      </c>
      <c r="Q240" s="22">
        <f>IF(A240&gt;$C$7,,Q239*((1+Calculadora!$B$27)^(1/12)))</f>
        <v>1273791.1773508659</v>
      </c>
      <c r="R240" s="22">
        <f>IF(A240&gt;$C$7,,IF(M240&gt;0,Q240-G240-M240,Q240-G240-Calculadora!$B$17))</f>
        <v>906576.30391406757</v>
      </c>
      <c r="S240" s="19">
        <f>IF(A240&gt;$C$7,,IF(K240&gt;0,R240/M240,R240/Calculadora!$B$17))</f>
        <v>4.5679433756460988</v>
      </c>
    </row>
    <row r="241" spans="1:19">
      <c r="A241" s="7">
        <v>232</v>
      </c>
      <c r="B241" s="9">
        <f t="shared" ca="1" si="49"/>
        <v>52428</v>
      </c>
      <c r="C241" s="8">
        <f t="shared" si="41"/>
        <v>892.85714285714289</v>
      </c>
      <c r="D241" s="8">
        <f t="shared" si="42"/>
        <v>200</v>
      </c>
      <c r="E241" s="8">
        <f t="shared" si="47"/>
        <v>1345.636197377504</v>
      </c>
      <c r="F241" s="8">
        <f t="shared" si="48"/>
        <v>2438.4933402346469</v>
      </c>
      <c r="G241" s="8">
        <f t="shared" si="44"/>
        <v>167857.14285714208</v>
      </c>
      <c r="I241" s="8">
        <f t="shared" si="52"/>
        <v>7580.8505861269205</v>
      </c>
      <c r="K241" s="8">
        <f t="shared" si="43"/>
        <v>-5142.3572458922736</v>
      </c>
      <c r="M241" s="8">
        <f t="shared" si="46"/>
        <v>0</v>
      </c>
      <c r="O241" s="19">
        <f>IF(M241&gt;0,0,-K241/Calculadora!$B$17)</f>
        <v>2.5910666995335337E-2</v>
      </c>
      <c r="Q241" s="22">
        <f>IF(A241&gt;$C$7,,Q240*((1+Calculadora!$B$27)^(1/12)))</f>
        <v>1278980.7602819125</v>
      </c>
      <c r="R241" s="22">
        <f>IF(A241&gt;$C$7,,IF(M241&gt;0,Q241-G241-M241,Q241-G241-Calculadora!$B$17))</f>
        <v>912658.74398797145</v>
      </c>
      <c r="S241" s="19">
        <f>IF(A241&gt;$C$7,,IF(K241&gt;0,R241/M241,R241/Calculadora!$B$17))</f>
        <v>4.5985908145030354</v>
      </c>
    </row>
    <row r="242" spans="1:19">
      <c r="A242" s="7">
        <v>233</v>
      </c>
      <c r="B242" s="9">
        <f t="shared" ca="1" si="49"/>
        <v>52459</v>
      </c>
      <c r="C242" s="8">
        <f t="shared" si="41"/>
        <v>892.85714285714289</v>
      </c>
      <c r="D242" s="8">
        <f t="shared" si="42"/>
        <v>200</v>
      </c>
      <c r="E242" s="8">
        <f t="shared" si="47"/>
        <v>1338.5164291374115</v>
      </c>
      <c r="F242" s="8">
        <f t="shared" si="48"/>
        <v>2431.3735719945544</v>
      </c>
      <c r="G242" s="8">
        <f t="shared" si="44"/>
        <v>166964.28571428495</v>
      </c>
      <c r="I242" s="8">
        <f t="shared" si="52"/>
        <v>7580.8505861269205</v>
      </c>
      <c r="K242" s="8">
        <f t="shared" si="43"/>
        <v>-5149.4770141323661</v>
      </c>
      <c r="M242" s="8">
        <f t="shared" si="46"/>
        <v>0</v>
      </c>
      <c r="O242" s="19">
        <f>IF(M242&gt;0,0,-K242/Calculadora!$B$17)</f>
        <v>2.5946541193710093E-2</v>
      </c>
      <c r="Q242" s="22">
        <f>IF(A242&gt;$C$7,,Q241*((1+Calculadora!$B$27)^(1/12)))</f>
        <v>1284191.4862162056</v>
      </c>
      <c r="R242" s="22">
        <f>IF(A242&gt;$C$7,,IF(M242&gt;0,Q242-G242-M242,Q242-G242-Calculadora!$B$17))</f>
        <v>918762.32706512162</v>
      </c>
      <c r="S242" s="19">
        <f>IF(A242&gt;$C$7,,IF(K242&gt;0,R242/M242,R242/Calculadora!$B$17))</f>
        <v>4.6293447860822621</v>
      </c>
    </row>
    <row r="243" spans="1:19">
      <c r="A243" s="7">
        <v>234</v>
      </c>
      <c r="B243" s="9">
        <f t="shared" ca="1" si="49"/>
        <v>52490</v>
      </c>
      <c r="C243" s="8">
        <f t="shared" si="41"/>
        <v>892.85714285714289</v>
      </c>
      <c r="D243" s="8">
        <f t="shared" si="42"/>
        <v>200</v>
      </c>
      <c r="E243" s="8">
        <f t="shared" si="47"/>
        <v>1331.396660897319</v>
      </c>
      <c r="F243" s="8">
        <f t="shared" si="48"/>
        <v>2424.2538037544618</v>
      </c>
      <c r="G243" s="8">
        <f t="shared" si="44"/>
        <v>166071.42857142782</v>
      </c>
      <c r="I243" s="8">
        <f t="shared" si="52"/>
        <v>7580.8505861269205</v>
      </c>
      <c r="K243" s="8">
        <f t="shared" si="43"/>
        <v>-5156.5967823724586</v>
      </c>
      <c r="M243" s="8">
        <f t="shared" si="46"/>
        <v>0</v>
      </c>
      <c r="O243" s="19">
        <f>IF(M243&gt;0,0,-K243/Calculadora!$B$17)</f>
        <v>2.5982415392084849E-2</v>
      </c>
      <c r="Q243" s="22">
        <f>IF(A243&gt;$C$7,,Q242*((1+Calculadora!$B$27)^(1/12)))</f>
        <v>1289423.4412929579</v>
      </c>
      <c r="R243" s="22">
        <f>IF(A243&gt;$C$7,,IF(M243&gt;0,Q243-G243-M243,Q243-G243-Calculadora!$B$17))</f>
        <v>924887.13928473112</v>
      </c>
      <c r="S243" s="19">
        <f>IF(A243&gt;$C$7,,IF(K243&gt;0,R243/M243,R243/Calculadora!$B$17))</f>
        <v>4.6602057244112807</v>
      </c>
    </row>
    <row r="244" spans="1:19">
      <c r="A244" s="7">
        <v>235</v>
      </c>
      <c r="B244" s="9">
        <f t="shared" ca="1" si="49"/>
        <v>52520</v>
      </c>
      <c r="C244" s="8">
        <f t="shared" si="41"/>
        <v>892.85714285714289</v>
      </c>
      <c r="D244" s="8">
        <f t="shared" si="42"/>
        <v>200</v>
      </c>
      <c r="E244" s="8">
        <f t="shared" si="47"/>
        <v>1324.2768926572264</v>
      </c>
      <c r="F244" s="8">
        <f t="shared" si="48"/>
        <v>2417.1340355143693</v>
      </c>
      <c r="G244" s="8">
        <f t="shared" si="44"/>
        <v>165178.57142857069</v>
      </c>
      <c r="I244" s="8">
        <f t="shared" si="52"/>
        <v>7580.8505861269205</v>
      </c>
      <c r="K244" s="8">
        <f t="shared" si="43"/>
        <v>-5163.7165506125511</v>
      </c>
      <c r="M244" s="8">
        <f t="shared" si="46"/>
        <v>0</v>
      </c>
      <c r="O244" s="19">
        <f>IF(M244&gt;0,0,-K244/Calculadora!$B$17)</f>
        <v>2.6018289590459605E-2</v>
      </c>
      <c r="Q244" s="22">
        <f>IF(A244&gt;$C$7,,Q243*((1+Calculadora!$B$27)^(1/12)))</f>
        <v>1294676.7120023232</v>
      </c>
      <c r="R244" s="22">
        <f>IF(A244&gt;$C$7,,IF(M244&gt;0,Q244-G244-M244,Q244-G244-Calculadora!$B$17))</f>
        <v>931033.26713695354</v>
      </c>
      <c r="S244" s="19">
        <f>IF(A244&gt;$C$7,,IF(K244&gt;0,R244/M244,R244/Calculadora!$B$17))</f>
        <v>4.6911740652858667</v>
      </c>
    </row>
    <row r="245" spans="1:19">
      <c r="A245" s="7">
        <v>236</v>
      </c>
      <c r="B245" s="9">
        <f t="shared" ca="1" si="49"/>
        <v>52551</v>
      </c>
      <c r="C245" s="8">
        <f t="shared" si="41"/>
        <v>892.85714285714289</v>
      </c>
      <c r="D245" s="8">
        <f t="shared" si="42"/>
        <v>200</v>
      </c>
      <c r="E245" s="8">
        <f t="shared" si="47"/>
        <v>1317.1571244171337</v>
      </c>
      <c r="F245" s="8">
        <f t="shared" si="48"/>
        <v>2410.0142672742768</v>
      </c>
      <c r="G245" s="8">
        <f t="shared" si="44"/>
        <v>164285.71428571356</v>
      </c>
      <c r="I245" s="8">
        <f t="shared" si="52"/>
        <v>7580.8505861269205</v>
      </c>
      <c r="K245" s="8">
        <f t="shared" si="43"/>
        <v>-5170.8363188526437</v>
      </c>
      <c r="M245" s="8">
        <f t="shared" si="46"/>
        <v>0</v>
      </c>
      <c r="O245" s="19">
        <f>IF(M245&gt;0,0,-K245/Calculadora!$B$17)</f>
        <v>2.6054163788834361E-2</v>
      </c>
      <c r="Q245" s="22">
        <f>IF(A245&gt;$C$7,,Q244*((1+Calculadora!$B$27)^(1/12)))</f>
        <v>1299951.3851868275</v>
      </c>
      <c r="R245" s="22">
        <f>IF(A245&gt;$C$7,,IF(M245&gt;0,Q245-G245-M245,Q245-G245-Calculadora!$B$17))</f>
        <v>937200.79746431485</v>
      </c>
      <c r="S245" s="19">
        <f>IF(A245&gt;$C$7,,IF(K245&gt;0,R245/M245,R245/Calculadora!$B$17))</f>
        <v>4.7222502462772873</v>
      </c>
    </row>
    <row r="246" spans="1:19">
      <c r="A246" s="7">
        <v>237</v>
      </c>
      <c r="B246" s="9">
        <f t="shared" ca="1" si="49"/>
        <v>52581</v>
      </c>
      <c r="C246" s="8">
        <f t="shared" si="41"/>
        <v>892.85714285714289</v>
      </c>
      <c r="D246" s="8">
        <f t="shared" si="42"/>
        <v>200</v>
      </c>
      <c r="E246" s="8">
        <f t="shared" si="47"/>
        <v>1310.0373561770411</v>
      </c>
      <c r="F246" s="8">
        <f t="shared" si="48"/>
        <v>2402.8944990341843</v>
      </c>
      <c r="G246" s="8">
        <f t="shared" si="44"/>
        <v>163392.85714285643</v>
      </c>
      <c r="I246" s="8">
        <f t="shared" si="52"/>
        <v>7580.8505861269205</v>
      </c>
      <c r="K246" s="8">
        <f t="shared" si="43"/>
        <v>-5177.9560870927362</v>
      </c>
      <c r="M246" s="8">
        <f t="shared" si="46"/>
        <v>0</v>
      </c>
      <c r="O246" s="19">
        <f>IF(M246&gt;0,0,-K246/Calculadora!$B$17)</f>
        <v>2.6090037987209116E-2</v>
      </c>
      <c r="Q246" s="22">
        <f>IF(A246&gt;$C$7,,Q245*((1+Calculadora!$B$27)^(1/12)))</f>
        <v>1305247.5480428038</v>
      </c>
      <c r="R246" s="22">
        <f>IF(A246&gt;$C$7,,IF(M246&gt;0,Q246-G246-M246,Q246-G246-Calculadora!$B$17))</f>
        <v>943389.81746314839</v>
      </c>
      <c r="S246" s="19">
        <f>IF(A246&gt;$C$7,,IF(K246&gt;0,R246/M246,R246/Calculadora!$B$17))</f>
        <v>4.7534347067395277</v>
      </c>
    </row>
    <row r="247" spans="1:19">
      <c r="A247" s="7">
        <v>238</v>
      </c>
      <c r="B247" s="9">
        <f t="shared" ca="1" si="49"/>
        <v>52612</v>
      </c>
      <c r="C247" s="8">
        <f t="shared" si="41"/>
        <v>892.85714285714289</v>
      </c>
      <c r="D247" s="8">
        <f t="shared" si="42"/>
        <v>200</v>
      </c>
      <c r="E247" s="8">
        <f t="shared" si="47"/>
        <v>1302.9175879369486</v>
      </c>
      <c r="F247" s="8">
        <f t="shared" si="48"/>
        <v>2395.7747307940917</v>
      </c>
      <c r="G247" s="8">
        <f t="shared" si="44"/>
        <v>162499.9999999993</v>
      </c>
      <c r="I247" s="8">
        <f t="shared" si="52"/>
        <v>7580.8505861269205</v>
      </c>
      <c r="K247" s="8">
        <f t="shared" si="43"/>
        <v>-5185.0758553328287</v>
      </c>
      <c r="M247" s="8">
        <f t="shared" si="46"/>
        <v>0</v>
      </c>
      <c r="O247" s="19">
        <f>IF(M247&gt;0,0,-K247/Calculadora!$B$17)</f>
        <v>2.6125912185583872E-2</v>
      </c>
      <c r="Q247" s="22">
        <f>IF(A247&gt;$C$7,,Q246*((1+Calculadora!$B$27)^(1/12)))</f>
        <v>1310565.2881218337</v>
      </c>
      <c r="R247" s="22">
        <f>IF(A247&gt;$C$7,,IF(M247&gt;0,Q247-G247-M247,Q247-G247-Calculadora!$B$17))</f>
        <v>949600.41468503536</v>
      </c>
      <c r="S247" s="19">
        <f>IF(A247&gt;$C$7,,IF(K247&gt;0,R247/M247,R247/Calculadora!$B$17))</f>
        <v>4.7847278878165547</v>
      </c>
    </row>
    <row r="248" spans="1:19">
      <c r="A248" s="7">
        <v>239</v>
      </c>
      <c r="B248" s="9">
        <f t="shared" ca="1" si="49"/>
        <v>52643</v>
      </c>
      <c r="C248" s="8">
        <f t="shared" si="41"/>
        <v>892.85714285714289</v>
      </c>
      <c r="D248" s="8">
        <f t="shared" si="42"/>
        <v>200</v>
      </c>
      <c r="E248" s="8">
        <f t="shared" si="47"/>
        <v>1295.7978196968561</v>
      </c>
      <c r="F248" s="8">
        <f t="shared" si="48"/>
        <v>2388.6549625539992</v>
      </c>
      <c r="G248" s="8">
        <f t="shared" si="44"/>
        <v>161607.14285714217</v>
      </c>
      <c r="I248" s="8">
        <f t="shared" si="52"/>
        <v>7580.8505861269205</v>
      </c>
      <c r="K248" s="8">
        <f t="shared" si="43"/>
        <v>-5192.1956235729212</v>
      </c>
      <c r="M248" s="8">
        <f t="shared" si="46"/>
        <v>0</v>
      </c>
      <c r="O248" s="19">
        <f>IF(M248&gt;0,0,-K248/Calculadora!$B$17)</f>
        <v>2.6161786383958628E-2</v>
      </c>
      <c r="Q248" s="22">
        <f>IF(A248&gt;$C$7,,Q247*((1+Calculadora!$B$27)^(1/12)))</f>
        <v>1315904.6933321948</v>
      </c>
      <c r="R248" s="22">
        <f>IF(A248&gt;$C$7,,IF(M248&gt;0,Q248-G248-M248,Q248-G248-Calculadora!$B$17))</f>
        <v>955832.67703825352</v>
      </c>
      <c r="S248" s="19">
        <f>IF(A248&gt;$C$7,,IF(K248&gt;0,R248/M248,R248/Calculadora!$B$17))</f>
        <v>4.8161302324496109</v>
      </c>
    </row>
    <row r="249" spans="1:19">
      <c r="A249" s="7">
        <v>240</v>
      </c>
      <c r="B249" s="9">
        <f t="shared" ca="1" si="49"/>
        <v>52672</v>
      </c>
      <c r="C249" s="8">
        <f t="shared" si="41"/>
        <v>892.85714285714289</v>
      </c>
      <c r="D249" s="8">
        <f t="shared" si="42"/>
        <v>200</v>
      </c>
      <c r="E249" s="8">
        <f t="shared" si="47"/>
        <v>1288.6780514567636</v>
      </c>
      <c r="F249" s="8">
        <f t="shared" si="48"/>
        <v>2381.5351943139067</v>
      </c>
      <c r="G249" s="8">
        <f t="shared" si="44"/>
        <v>160714.28571428504</v>
      </c>
      <c r="I249" s="8">
        <f t="shared" si="52"/>
        <v>7580.8505861269205</v>
      </c>
      <c r="K249" s="8">
        <f t="shared" si="43"/>
        <v>-5199.3153918130138</v>
      </c>
      <c r="M249" s="8">
        <f t="shared" si="46"/>
        <v>0</v>
      </c>
      <c r="O249" s="19">
        <f>IF(M249&gt;0,0,-K249/Calculadora!$B$17)</f>
        <v>2.6197660582333384E-2</v>
      </c>
      <c r="Q249" s="22">
        <f>IF(A249&gt;$C$7,,Q248*((1+Calculadora!$B$27)^(1/12)))</f>
        <v>1321265.8519403141</v>
      </c>
      <c r="R249" s="22">
        <f>IF(A249&gt;$C$7,,IF(M249&gt;0,Q249-G249-M249,Q249-G249-Calculadora!$B$17))</f>
        <v>962086.69278923003</v>
      </c>
      <c r="S249" s="19">
        <f>IF(A249&gt;$C$7,,IF(K249&gt;0,R249/M249,R249/Calculadora!$B$17))</f>
        <v>4.8476421853845366</v>
      </c>
    </row>
    <row r="250" spans="1:19">
      <c r="A250" s="7">
        <v>241</v>
      </c>
      <c r="B250" s="9">
        <f t="shared" ca="1" si="49"/>
        <v>52703</v>
      </c>
      <c r="C250" s="8">
        <f t="shared" si="41"/>
        <v>892.85714285714289</v>
      </c>
      <c r="D250" s="8">
        <f t="shared" si="42"/>
        <v>200</v>
      </c>
      <c r="E250" s="8">
        <f t="shared" si="47"/>
        <v>1281.558283216671</v>
      </c>
      <c r="F250" s="8">
        <f t="shared" si="48"/>
        <v>2374.4154260738142</v>
      </c>
      <c r="G250" s="8">
        <f t="shared" si="44"/>
        <v>159821.42857142791</v>
      </c>
      <c r="I250" s="8">
        <f>IF(A250&gt;$C$7,,I249*(Calculadora!$B$12+1))</f>
        <v>7959.8931154332668</v>
      </c>
      <c r="K250" s="8">
        <f t="shared" si="43"/>
        <v>-5585.4776893594526</v>
      </c>
      <c r="M250" s="8">
        <f t="shared" si="46"/>
        <v>0</v>
      </c>
      <c r="O250" s="19">
        <f>IF(M250&gt;0,0,-K250/Calculadora!$B$17)</f>
        <v>2.8143406904386749E-2</v>
      </c>
      <c r="Q250" s="22">
        <f>IF(A250&gt;$C$7,,Q249*((1+Calculadora!$B$27)^(1/12)))</f>
        <v>1326648.8525722264</v>
      </c>
      <c r="R250" s="22">
        <f>IF(A250&gt;$C$7,,IF(M250&gt;0,Q250-G250-M250,Q250-G250-Calculadora!$B$17))</f>
        <v>968362.55056399945</v>
      </c>
      <c r="S250" s="19">
        <f>IF(A250&gt;$C$7,,IF(K250&gt;0,R250/M250,R250/Calculadora!$B$17))</f>
        <v>4.8792641931791199</v>
      </c>
    </row>
    <row r="251" spans="1:19">
      <c r="A251" s="7">
        <v>242</v>
      </c>
      <c r="B251" s="9">
        <f t="shared" ca="1" si="49"/>
        <v>52733</v>
      </c>
      <c r="C251" s="8">
        <f t="shared" si="41"/>
        <v>892.85714285714289</v>
      </c>
      <c r="D251" s="8">
        <f t="shared" si="42"/>
        <v>200</v>
      </c>
      <c r="E251" s="8">
        <f t="shared" si="47"/>
        <v>1274.4385149765785</v>
      </c>
      <c r="F251" s="8">
        <f t="shared" si="48"/>
        <v>2367.2956578337216</v>
      </c>
      <c r="G251" s="8">
        <f t="shared" si="44"/>
        <v>158928.57142857078</v>
      </c>
      <c r="I251" s="8">
        <f>IF(A251&gt;$C$7,,I250)</f>
        <v>7959.8931154332668</v>
      </c>
      <c r="K251" s="8">
        <f t="shared" si="43"/>
        <v>-5592.5974575995451</v>
      </c>
      <c r="M251" s="8">
        <f t="shared" si="46"/>
        <v>0</v>
      </c>
      <c r="O251" s="19">
        <f>IF(M251&gt;0,0,-K251/Calculadora!$B$17)</f>
        <v>2.8179281102761505E-2</v>
      </c>
      <c r="Q251" s="22">
        <f>IF(A251&gt;$C$7,,Q250*((1+Calculadora!$B$27)^(1/12)))</f>
        <v>1332053.7842150407</v>
      </c>
      <c r="R251" s="22">
        <f>IF(A251&gt;$C$7,,IF(M251&gt;0,Q251-G251-M251,Q251-G251-Calculadora!$B$17))</f>
        <v>974660.33934967103</v>
      </c>
      <c r="S251" s="19">
        <f>IF(A251&gt;$C$7,,IF(K251&gt;0,R251/M251,R251/Calculadora!$B$17))</f>
        <v>4.9109967042104845</v>
      </c>
    </row>
    <row r="252" spans="1:19">
      <c r="A252" s="7">
        <v>243</v>
      </c>
      <c r="B252" s="9">
        <f t="shared" ca="1" si="49"/>
        <v>52764</v>
      </c>
      <c r="C252" s="8">
        <f t="shared" si="41"/>
        <v>892.85714285714289</v>
      </c>
      <c r="D252" s="8">
        <f t="shared" si="42"/>
        <v>200</v>
      </c>
      <c r="E252" s="8">
        <f t="shared" si="47"/>
        <v>1267.318746736486</v>
      </c>
      <c r="F252" s="8">
        <f t="shared" si="48"/>
        <v>2360.1758895936291</v>
      </c>
      <c r="G252" s="8">
        <f t="shared" si="44"/>
        <v>158035.71428571365</v>
      </c>
      <c r="I252" s="8">
        <f t="shared" ref="I252:I261" si="53">IF(A252&gt;$C$7,,I251)</f>
        <v>7959.8931154332668</v>
      </c>
      <c r="K252" s="8">
        <f t="shared" si="43"/>
        <v>-5599.7172258396376</v>
      </c>
      <c r="M252" s="8">
        <f t="shared" si="46"/>
        <v>0</v>
      </c>
      <c r="O252" s="19">
        <f>IF(M252&gt;0,0,-K252/Calculadora!$B$17)</f>
        <v>2.821515530113626E-2</v>
      </c>
      <c r="Q252" s="22">
        <f>IF(A252&gt;$C$7,,Q251*((1+Calculadora!$B$27)^(1/12)))</f>
        <v>1337480.7362184101</v>
      </c>
      <c r="R252" s="22">
        <f>IF(A252&gt;$C$7,,IF(M252&gt;0,Q252-G252-M252,Q252-G252-Calculadora!$B$17))</f>
        <v>980980.14849589742</v>
      </c>
      <c r="S252" s="19">
        <f>IF(A252&gt;$C$7,,IF(K252&gt;0,R252/M252,R252/Calculadora!$B$17))</f>
        <v>4.9428401686824932</v>
      </c>
    </row>
    <row r="253" spans="1:19">
      <c r="A253" s="7">
        <v>244</v>
      </c>
      <c r="B253" s="9">
        <f t="shared" ca="1" si="49"/>
        <v>52794</v>
      </c>
      <c r="C253" s="8">
        <f t="shared" si="41"/>
        <v>892.85714285714289</v>
      </c>
      <c r="D253" s="8">
        <f t="shared" si="42"/>
        <v>200</v>
      </c>
      <c r="E253" s="8">
        <f t="shared" si="47"/>
        <v>1260.1989784963935</v>
      </c>
      <c r="F253" s="8">
        <f t="shared" si="48"/>
        <v>2353.0561213535366</v>
      </c>
      <c r="G253" s="8">
        <f t="shared" si="44"/>
        <v>157142.85714285652</v>
      </c>
      <c r="I253" s="8">
        <f t="shared" si="53"/>
        <v>7959.8931154332668</v>
      </c>
      <c r="K253" s="8">
        <f t="shared" si="43"/>
        <v>-5606.8369940797302</v>
      </c>
      <c r="M253" s="8">
        <f t="shared" si="46"/>
        <v>0</v>
      </c>
      <c r="O253" s="19">
        <f>IF(M253&gt;0,0,-K253/Calculadora!$B$17)</f>
        <v>2.8251029499511016E-2</v>
      </c>
      <c r="Q253" s="22">
        <f>IF(A253&gt;$C$7,,Q252*((1+Calculadora!$B$27)^(1/12)))</f>
        <v>1342929.798296009</v>
      </c>
      <c r="R253" s="22">
        <f>IF(A253&gt;$C$7,,IF(M253&gt;0,Q253-G253-M253,Q253-G253-Calculadora!$B$17))</f>
        <v>987322.06771635334</v>
      </c>
      <c r="S253" s="19">
        <f>IF(A253&gt;$C$7,,IF(K253&gt;0,R253/M253,R253/Calculadora!$B$17))</f>
        <v>4.9747950386331974</v>
      </c>
    </row>
    <row r="254" spans="1:19">
      <c r="A254" s="7">
        <v>245</v>
      </c>
      <c r="B254" s="9">
        <f t="shared" ca="1" si="49"/>
        <v>52825</v>
      </c>
      <c r="C254" s="8">
        <f t="shared" si="41"/>
        <v>892.85714285714289</v>
      </c>
      <c r="D254" s="8">
        <f t="shared" si="42"/>
        <v>200</v>
      </c>
      <c r="E254" s="8">
        <f t="shared" si="47"/>
        <v>1253.0792102563009</v>
      </c>
      <c r="F254" s="8">
        <f t="shared" si="48"/>
        <v>2345.9363531134441</v>
      </c>
      <c r="G254" s="8">
        <f t="shared" si="44"/>
        <v>156249.99999999939</v>
      </c>
      <c r="I254" s="8">
        <f t="shared" si="53"/>
        <v>7959.8931154332668</v>
      </c>
      <c r="K254" s="8">
        <f t="shared" si="43"/>
        <v>-5613.9567623198227</v>
      </c>
      <c r="M254" s="8">
        <f t="shared" si="46"/>
        <v>0</v>
      </c>
      <c r="O254" s="19">
        <f>IF(M254&gt;0,0,-K254/Calculadora!$B$17)</f>
        <v>2.8286903697885772E-2</v>
      </c>
      <c r="Q254" s="22">
        <f>IF(A254&gt;$C$7,,Q253*((1+Calculadora!$B$27)^(1/12)))</f>
        <v>1348401.0605270169</v>
      </c>
      <c r="R254" s="22">
        <f>IF(A254&gt;$C$7,,IF(M254&gt;0,Q254-G254-M254,Q254-G254-Calculadora!$B$17))</f>
        <v>993686.18709021853</v>
      </c>
      <c r="S254" s="19">
        <f>IF(A254&gt;$C$7,,IF(K254&gt;0,R254/M254,R254/Calculadora!$B$17))</f>
        <v>5.0068617679423104</v>
      </c>
    </row>
    <row r="255" spans="1:19">
      <c r="A255" s="7">
        <v>246</v>
      </c>
      <c r="B255" s="9">
        <f t="shared" ca="1" si="49"/>
        <v>52856</v>
      </c>
      <c r="C255" s="8">
        <f t="shared" si="41"/>
        <v>892.85714285714289</v>
      </c>
      <c r="D255" s="8">
        <f t="shared" si="42"/>
        <v>200</v>
      </c>
      <c r="E255" s="8">
        <f t="shared" si="47"/>
        <v>1245.9594420162082</v>
      </c>
      <c r="F255" s="8">
        <f t="shared" si="48"/>
        <v>2338.8165848733511</v>
      </c>
      <c r="G255" s="8">
        <f t="shared" si="44"/>
        <v>155357.14285714226</v>
      </c>
      <c r="I255" s="8">
        <f t="shared" si="53"/>
        <v>7959.8931154332668</v>
      </c>
      <c r="K255" s="8">
        <f t="shared" si="43"/>
        <v>-5621.0765305599161</v>
      </c>
      <c r="M255" s="8">
        <f t="shared" si="46"/>
        <v>0</v>
      </c>
      <c r="O255" s="19">
        <f>IF(M255&gt;0,0,-K255/Calculadora!$B$17)</f>
        <v>2.8322777896260535E-2</v>
      </c>
      <c r="Q255" s="22">
        <f>IF(A255&gt;$C$7,,Q254*((1+Calculadora!$B$27)^(1/12)))</f>
        <v>1353894.6133576066</v>
      </c>
      <c r="R255" s="22">
        <f>IF(A255&gt;$C$7,,IF(M255&gt;0,Q255-G255-M255,Q255-G255-Calculadora!$B$17))</f>
        <v>1000072.5970636653</v>
      </c>
      <c r="S255" s="19">
        <f>IF(A255&gt;$C$7,,IF(K255&gt;0,R255/M255,R255/Calculadora!$B$17))</f>
        <v>5.0390408123387012</v>
      </c>
    </row>
    <row r="256" spans="1:19">
      <c r="A256" s="7">
        <v>247</v>
      </c>
      <c r="B256" s="9">
        <f t="shared" ca="1" si="49"/>
        <v>52886</v>
      </c>
      <c r="C256" s="8">
        <f t="shared" si="41"/>
        <v>892.85714285714289</v>
      </c>
      <c r="D256" s="8">
        <f t="shared" si="42"/>
        <v>200</v>
      </c>
      <c r="E256" s="8">
        <f t="shared" si="47"/>
        <v>1238.8396737761157</v>
      </c>
      <c r="F256" s="8">
        <f t="shared" si="48"/>
        <v>2331.6968166332585</v>
      </c>
      <c r="G256" s="8">
        <f t="shared" si="44"/>
        <v>154464.28571428513</v>
      </c>
      <c r="I256" s="8">
        <f t="shared" si="53"/>
        <v>7959.8931154332668</v>
      </c>
      <c r="K256" s="8">
        <f t="shared" si="43"/>
        <v>-5628.1962988000087</v>
      </c>
      <c r="M256" s="8">
        <f t="shared" si="46"/>
        <v>0</v>
      </c>
      <c r="O256" s="19">
        <f>IF(M256&gt;0,0,-K256/Calculadora!$B$17)</f>
        <v>2.8358652094635291E-2</v>
      </c>
      <c r="Q256" s="22">
        <f>IF(A256&gt;$C$7,,Q255*((1+Calculadora!$B$27)^(1/12)))</f>
        <v>1359410.5476024402</v>
      </c>
      <c r="R256" s="22">
        <f>IF(A256&gt;$C$7,,IF(M256&gt;0,Q256-G256-M256,Q256-G256-Calculadora!$B$17))</f>
        <v>1006481.388451356</v>
      </c>
      <c r="S256" s="19">
        <f>IF(A256&gt;$C$7,,IF(K256&gt;0,R256/M256,R256/Calculadora!$B$17))</f>
        <v>5.0713326294079391</v>
      </c>
    </row>
    <row r="257" spans="1:19">
      <c r="A257" s="7">
        <v>248</v>
      </c>
      <c r="B257" s="9">
        <f t="shared" ca="1" si="49"/>
        <v>52917</v>
      </c>
      <c r="C257" s="8">
        <f t="shared" si="41"/>
        <v>892.85714285714289</v>
      </c>
      <c r="D257" s="8">
        <f t="shared" si="42"/>
        <v>200</v>
      </c>
      <c r="E257" s="8">
        <f t="shared" si="47"/>
        <v>1231.7199055360231</v>
      </c>
      <c r="F257" s="8">
        <f t="shared" si="48"/>
        <v>2324.577048393166</v>
      </c>
      <c r="G257" s="8">
        <f t="shared" si="44"/>
        <v>153571.428571428</v>
      </c>
      <c r="I257" s="8">
        <f t="shared" si="53"/>
        <v>7959.8931154332668</v>
      </c>
      <c r="K257" s="8">
        <f t="shared" si="43"/>
        <v>-5635.3160670401012</v>
      </c>
      <c r="M257" s="8">
        <f t="shared" si="46"/>
        <v>0</v>
      </c>
      <c r="O257" s="19">
        <f>IF(M257&gt;0,0,-K257/Calculadora!$B$17)</f>
        <v>2.8394526293010047E-2</v>
      </c>
      <c r="Q257" s="22">
        <f>IF(A257&gt;$C$7,,Q256*((1+Calculadora!$B$27)^(1/12)))</f>
        <v>1364948.9544461698</v>
      </c>
      <c r="R257" s="22">
        <f>IF(A257&gt;$C$7,,IF(M257&gt;0,Q257-G257-M257,Q257-G257-Calculadora!$B$17))</f>
        <v>1012912.6524379428</v>
      </c>
      <c r="S257" s="19">
        <f>IF(A257&gt;$C$7,,IF(K257&gt;0,R257/M257,R257/Calculadora!$B$17))</f>
        <v>5.1037376785998552</v>
      </c>
    </row>
    <row r="258" spans="1:19">
      <c r="A258" s="7">
        <v>249</v>
      </c>
      <c r="B258" s="9">
        <f t="shared" ca="1" si="49"/>
        <v>52947</v>
      </c>
      <c r="C258" s="8">
        <f t="shared" si="41"/>
        <v>892.85714285714289</v>
      </c>
      <c r="D258" s="8">
        <f t="shared" si="42"/>
        <v>200</v>
      </c>
      <c r="E258" s="8">
        <f t="shared" si="47"/>
        <v>1224.6001372959306</v>
      </c>
      <c r="F258" s="8">
        <f t="shared" si="48"/>
        <v>2317.4572801530735</v>
      </c>
      <c r="G258" s="8">
        <f t="shared" si="44"/>
        <v>152678.57142857087</v>
      </c>
      <c r="I258" s="8">
        <f t="shared" si="53"/>
        <v>7959.8931154332668</v>
      </c>
      <c r="K258" s="8">
        <f t="shared" si="43"/>
        <v>-5642.4358352801937</v>
      </c>
      <c r="M258" s="8">
        <f t="shared" si="46"/>
        <v>0</v>
      </c>
      <c r="O258" s="19">
        <f>IF(M258&gt;0,0,-K258/Calculadora!$B$17)</f>
        <v>2.8430400491384802E-2</v>
      </c>
      <c r="Q258" s="22">
        <f>IF(A258&gt;$C$7,,Q257*((1+Calculadora!$B$27)^(1/12)))</f>
        <v>1370509.9254449448</v>
      </c>
      <c r="R258" s="22">
        <f>IF(A258&gt;$C$7,,IF(M258&gt;0,Q258-G258-M258,Q258-G258-Calculadora!$B$17))</f>
        <v>1019366.4805795748</v>
      </c>
      <c r="S258" s="19">
        <f>IF(A258&gt;$C$7,,IF(K258&gt;0,R258/M258,R258/Calculadora!$B$17))</f>
        <v>5.1362564212361299</v>
      </c>
    </row>
    <row r="259" spans="1:19">
      <c r="A259" s="7">
        <v>250</v>
      </c>
      <c r="B259" s="9">
        <f t="shared" ca="1" si="49"/>
        <v>52978</v>
      </c>
      <c r="C259" s="8">
        <f t="shared" si="41"/>
        <v>892.85714285714289</v>
      </c>
      <c r="D259" s="8">
        <f t="shared" si="42"/>
        <v>200</v>
      </c>
      <c r="E259" s="8">
        <f t="shared" si="47"/>
        <v>1217.4803690558381</v>
      </c>
      <c r="F259" s="8">
        <f t="shared" si="48"/>
        <v>2310.337511912981</v>
      </c>
      <c r="G259" s="8">
        <f t="shared" si="44"/>
        <v>151785.71428571374</v>
      </c>
      <c r="I259" s="8">
        <f t="shared" si="53"/>
        <v>7959.8931154332668</v>
      </c>
      <c r="K259" s="8">
        <f t="shared" si="43"/>
        <v>-5649.5556035202862</v>
      </c>
      <c r="M259" s="8">
        <f t="shared" si="46"/>
        <v>0</v>
      </c>
      <c r="O259" s="19">
        <f>IF(M259&gt;0,0,-K259/Calculadora!$B$17)</f>
        <v>2.8466274689759555E-2</v>
      </c>
      <c r="Q259" s="22">
        <f>IF(A259&gt;$C$7,,Q258*((1+Calculadora!$B$27)^(1/12)))</f>
        <v>1376093.5525279262</v>
      </c>
      <c r="R259" s="22">
        <f>IF(A259&gt;$C$7,,IF(M259&gt;0,Q259-G259-M259,Q259-G259-Calculadora!$B$17))</f>
        <v>1025842.9648054133</v>
      </c>
      <c r="S259" s="19">
        <f>IF(A259&gt;$C$7,,IF(K259&gt;0,R259/M259,R259/Calculadora!$B$17))</f>
        <v>5.1688893205179305</v>
      </c>
    </row>
    <row r="260" spans="1:19">
      <c r="A260" s="7">
        <v>251</v>
      </c>
      <c r="B260" s="9">
        <f t="shared" ca="1" si="49"/>
        <v>53009</v>
      </c>
      <c r="C260" s="8">
        <f t="shared" si="41"/>
        <v>892.85714285714289</v>
      </c>
      <c r="D260" s="8">
        <f t="shared" si="42"/>
        <v>200</v>
      </c>
      <c r="E260" s="8">
        <f t="shared" si="47"/>
        <v>1210.3606008157456</v>
      </c>
      <c r="F260" s="8">
        <f t="shared" si="48"/>
        <v>2303.2177436728884</v>
      </c>
      <c r="G260" s="8">
        <f t="shared" si="44"/>
        <v>150892.85714285661</v>
      </c>
      <c r="I260" s="8">
        <f t="shared" si="53"/>
        <v>7959.8931154332668</v>
      </c>
      <c r="K260" s="8">
        <f t="shared" si="43"/>
        <v>-5656.6753717603788</v>
      </c>
      <c r="M260" s="8">
        <f t="shared" si="46"/>
        <v>0</v>
      </c>
      <c r="O260" s="19">
        <f>IF(M260&gt;0,0,-K260/Calculadora!$B$17)</f>
        <v>2.8502148888134311E-2</v>
      </c>
      <c r="Q260" s="22">
        <f>IF(A260&gt;$C$7,,Q259*((1+Calculadora!$B$27)^(1/12)))</f>
        <v>1381699.9279988054</v>
      </c>
      <c r="R260" s="22">
        <f>IF(A260&gt;$C$7,,IF(M260&gt;0,Q260-G260-M260,Q260-G260-Calculadora!$B$17))</f>
        <v>1032342.1974191498</v>
      </c>
      <c r="S260" s="19">
        <f>IF(A260&gt;$C$7,,IF(K260&gt;0,R260/M260,R260/Calculadora!$B$17))</f>
        <v>5.2016368415335634</v>
      </c>
    </row>
    <row r="261" spans="1:19">
      <c r="A261" s="7">
        <v>252</v>
      </c>
      <c r="B261" s="9">
        <f t="shared" ca="1" si="49"/>
        <v>53037</v>
      </c>
      <c r="C261" s="8">
        <f t="shared" si="41"/>
        <v>892.85714285714289</v>
      </c>
      <c r="D261" s="8">
        <f t="shared" si="42"/>
        <v>200</v>
      </c>
      <c r="E261" s="8">
        <f t="shared" si="47"/>
        <v>1203.240832575653</v>
      </c>
      <c r="F261" s="8">
        <f t="shared" si="48"/>
        <v>2296.0979754327959</v>
      </c>
      <c r="G261" s="8">
        <f t="shared" si="44"/>
        <v>149999.99999999948</v>
      </c>
      <c r="I261" s="8">
        <f t="shared" si="53"/>
        <v>7959.8931154332668</v>
      </c>
      <c r="K261" s="8">
        <f t="shared" si="43"/>
        <v>-5663.7951400004713</v>
      </c>
      <c r="M261" s="8">
        <f t="shared" si="46"/>
        <v>0</v>
      </c>
      <c r="O261" s="19">
        <f>IF(M261&gt;0,0,-K261/Calculadora!$B$17)</f>
        <v>2.8538023086509066E-2</v>
      </c>
      <c r="Q261" s="22">
        <f>IF(A261&gt;$C$7,,Q260*((1+Calculadora!$B$27)^(1/12)))</f>
        <v>1387329.1445373306</v>
      </c>
      <c r="R261" s="22">
        <f>IF(A261&gt;$C$7,,IF(M261&gt;0,Q261-G261-M261,Q261-G261-Calculadora!$B$17))</f>
        <v>1038864.271100532</v>
      </c>
      <c r="S261" s="19">
        <f>IF(A261&gt;$C$7,,IF(K261&gt;0,R261/M261,R261/Calculadora!$B$17))</f>
        <v>5.2344994512661582</v>
      </c>
    </row>
    <row r="262" spans="1:19">
      <c r="A262" s="7">
        <v>253</v>
      </c>
      <c r="B262" s="9">
        <f t="shared" ca="1" si="49"/>
        <v>53068</v>
      </c>
      <c r="C262" s="8">
        <f t="shared" si="41"/>
        <v>892.85714285714289</v>
      </c>
      <c r="D262" s="8">
        <f t="shared" si="42"/>
        <v>200</v>
      </c>
      <c r="E262" s="8">
        <f t="shared" si="47"/>
        <v>1196.1210643355605</v>
      </c>
      <c r="F262" s="8">
        <f t="shared" si="48"/>
        <v>2288.9782071927034</v>
      </c>
      <c r="G262" s="8">
        <f t="shared" si="44"/>
        <v>149107.14285714235</v>
      </c>
      <c r="I262" s="8">
        <f>IF(A262&gt;$C$7,,I261*(Calculadora!$B$12+1))</f>
        <v>8357.8877712049307</v>
      </c>
      <c r="K262" s="8">
        <f t="shared" si="43"/>
        <v>-6068.9095640122268</v>
      </c>
      <c r="M262" s="8">
        <f t="shared" si="46"/>
        <v>0</v>
      </c>
      <c r="O262" s="19">
        <f>IF(M262&gt;0,0,-K262/Calculadora!$B$17)</f>
        <v>3.0579263014746363E-2</v>
      </c>
      <c r="Q262" s="22">
        <f>IF(A262&gt;$C$7,,Q261*((1+Calculadora!$B$27)^(1/12)))</f>
        <v>1392981.2952008387</v>
      </c>
      <c r="R262" s="22">
        <f>IF(A262&gt;$C$7,,IF(M262&gt;0,Q262-G262-M262,Q262-G262-Calculadora!$B$17))</f>
        <v>1045409.2789068974</v>
      </c>
      <c r="S262" s="19">
        <f>IF(A262&gt;$C$7,,IF(K262&gt;0,R262/M262,R262/Calculadora!$B$17))</f>
        <v>5.2674776186013945</v>
      </c>
    </row>
    <row r="263" spans="1:19">
      <c r="A263" s="7">
        <v>254</v>
      </c>
      <c r="B263" s="9">
        <f t="shared" ca="1" si="49"/>
        <v>53098</v>
      </c>
      <c r="C263" s="8">
        <f t="shared" si="41"/>
        <v>892.85714285714289</v>
      </c>
      <c r="D263" s="8">
        <f t="shared" si="42"/>
        <v>200</v>
      </c>
      <c r="E263" s="8">
        <f t="shared" si="47"/>
        <v>1189.001296095468</v>
      </c>
      <c r="F263" s="8">
        <f t="shared" si="48"/>
        <v>2281.8584389526109</v>
      </c>
      <c r="G263" s="8">
        <f t="shared" si="44"/>
        <v>148214.28571428522</v>
      </c>
      <c r="I263" s="8">
        <f>IF(A263&gt;$C$7,,I262)</f>
        <v>8357.8877712049307</v>
      </c>
      <c r="K263" s="8">
        <f t="shared" si="43"/>
        <v>-6076.0293322523194</v>
      </c>
      <c r="M263" s="8">
        <f t="shared" si="46"/>
        <v>0</v>
      </c>
      <c r="O263" s="19">
        <f>IF(M263&gt;0,0,-K263/Calculadora!$B$17)</f>
        <v>3.0615137213121119E-2</v>
      </c>
      <c r="Q263" s="22">
        <f>IF(A263&gt;$C$7,,Q262*((1+Calculadora!$B$27)^(1/12)))</f>
        <v>1398656.4734257937</v>
      </c>
      <c r="R263" s="22">
        <f>IF(A263&gt;$C$7,,IF(M263&gt;0,Q263-G263-M263,Q263-G263-Calculadora!$B$17))</f>
        <v>1051977.3142747094</v>
      </c>
      <c r="S263" s="19">
        <f>IF(A263&gt;$C$7,,IF(K263&gt;0,R263/M263,R263/Calculadora!$B$17))</f>
        <v>5.3005718143352487</v>
      </c>
    </row>
    <row r="264" spans="1:19">
      <c r="A264" s="7">
        <v>255</v>
      </c>
      <c r="B264" s="9">
        <f t="shared" ca="1" si="49"/>
        <v>53129</v>
      </c>
      <c r="C264" s="8">
        <f t="shared" si="41"/>
        <v>892.85714285714289</v>
      </c>
      <c r="D264" s="8">
        <f t="shared" si="42"/>
        <v>200</v>
      </c>
      <c r="E264" s="8">
        <f t="shared" si="47"/>
        <v>1181.8815278553755</v>
      </c>
      <c r="F264" s="8">
        <f t="shared" si="48"/>
        <v>2274.7386707125183</v>
      </c>
      <c r="G264" s="8">
        <f t="shared" si="44"/>
        <v>147321.42857142808</v>
      </c>
      <c r="I264" s="8">
        <f t="shared" ref="I264:I273" si="54">IF(A264&gt;$C$7,,I263)</f>
        <v>8357.8877712049307</v>
      </c>
      <c r="K264" s="8">
        <f t="shared" si="43"/>
        <v>-6083.1491004924119</v>
      </c>
      <c r="M264" s="8">
        <f t="shared" si="46"/>
        <v>0</v>
      </c>
      <c r="O264" s="19">
        <f>IF(M264&gt;0,0,-K264/Calculadora!$B$17)</f>
        <v>3.0651011411495874E-2</v>
      </c>
      <c r="Q264" s="22">
        <f>IF(A264&gt;$C$7,,Q263*((1+Calculadora!$B$27)^(1/12)))</f>
        <v>1404354.7730293314</v>
      </c>
      <c r="R264" s="22">
        <f>IF(A264&gt;$C$7,,IF(M264&gt;0,Q264-G264-M264,Q264-G264-Calculadora!$B$17))</f>
        <v>1058568.4710211041</v>
      </c>
      <c r="S264" s="19">
        <f>IF(A264&gt;$C$7,,IF(K264&gt;0,R264/M264,R264/Calculadora!$B$17))</f>
        <v>5.3337825111817798</v>
      </c>
    </row>
    <row r="265" spans="1:19">
      <c r="A265" s="7">
        <v>256</v>
      </c>
      <c r="B265" s="9">
        <f t="shared" ca="1" si="49"/>
        <v>53159</v>
      </c>
      <c r="C265" s="8">
        <f t="shared" si="41"/>
        <v>892.85714285714289</v>
      </c>
      <c r="D265" s="8">
        <f t="shared" si="42"/>
        <v>200</v>
      </c>
      <c r="E265" s="8">
        <f t="shared" si="47"/>
        <v>1174.7617596152829</v>
      </c>
      <c r="F265" s="8">
        <f t="shared" si="48"/>
        <v>2267.6189024724258</v>
      </c>
      <c r="G265" s="8">
        <f t="shared" si="44"/>
        <v>146428.57142857095</v>
      </c>
      <c r="I265" s="8">
        <f t="shared" si="54"/>
        <v>8357.8877712049307</v>
      </c>
      <c r="K265" s="8">
        <f t="shared" si="43"/>
        <v>-6090.2688687325044</v>
      </c>
      <c r="M265" s="8">
        <f t="shared" si="46"/>
        <v>0</v>
      </c>
      <c r="O265" s="19">
        <f>IF(M265&gt;0,0,-K265/Calculadora!$B$17)</f>
        <v>3.068688560987063E-2</v>
      </c>
      <c r="Q265" s="22">
        <f>IF(A265&gt;$C$7,,Q264*((1+Calculadora!$B$27)^(1/12)))</f>
        <v>1410076.2882108102</v>
      </c>
      <c r="R265" s="22">
        <f>IF(A265&gt;$C$7,,IF(M265&gt;0,Q265-G265-M265,Q265-G265-Calculadora!$B$17))</f>
        <v>1065182.8433454402</v>
      </c>
      <c r="S265" s="19">
        <f>IF(A265&gt;$C$7,,IF(K265&gt;0,R265/M265,R265/Calculadora!$B$17))</f>
        <v>5.3671101837809436</v>
      </c>
    </row>
    <row r="266" spans="1:19">
      <c r="A266" s="7">
        <v>257</v>
      </c>
      <c r="B266" s="9">
        <f t="shared" ca="1" si="49"/>
        <v>53190</v>
      </c>
      <c r="C266" s="8">
        <f t="shared" si="41"/>
        <v>892.85714285714289</v>
      </c>
      <c r="D266" s="8">
        <f t="shared" si="42"/>
        <v>200</v>
      </c>
      <c r="E266" s="8">
        <f t="shared" si="47"/>
        <v>1167.6419913751902</v>
      </c>
      <c r="F266" s="8">
        <f t="shared" si="48"/>
        <v>2260.4991342323328</v>
      </c>
      <c r="G266" s="8">
        <f t="shared" si="44"/>
        <v>145535.71428571382</v>
      </c>
      <c r="I266" s="8">
        <f t="shared" si="54"/>
        <v>8357.8877712049307</v>
      </c>
      <c r="K266" s="8">
        <f t="shared" si="43"/>
        <v>-6097.3886369725979</v>
      </c>
      <c r="M266" s="8">
        <f t="shared" si="46"/>
        <v>0</v>
      </c>
      <c r="O266" s="19">
        <f>IF(M266&gt;0,0,-K266/Calculadora!$B$17)</f>
        <v>3.072275980824539E-2</v>
      </c>
      <c r="Q266" s="22">
        <f>IF(A266&gt;$C$7,,Q265*((1+Calculadora!$B$27)^(1/12)))</f>
        <v>1415821.1135533685</v>
      </c>
      <c r="R266" s="22">
        <f>IF(A266&gt;$C$7,,IF(M266&gt;0,Q266-G266-M266,Q266-G266-Calculadora!$B$17))</f>
        <v>1071820.5258308556</v>
      </c>
      <c r="S266" s="19">
        <f>IF(A266&gt;$C$7,,IF(K266&gt;0,R266/M266,R266/Calculadora!$B$17))</f>
        <v>5.4005553087064344</v>
      </c>
    </row>
    <row r="267" spans="1:19">
      <c r="A267" s="7">
        <v>258</v>
      </c>
      <c r="B267" s="9">
        <f t="shared" ca="1" si="49"/>
        <v>53221</v>
      </c>
      <c r="C267" s="8">
        <f t="shared" ref="C267:C330" si="55">IF(A267&gt;$C$7,,$C$4/$C$7)</f>
        <v>892.85714285714289</v>
      </c>
      <c r="D267" s="8">
        <f t="shared" ref="D267:D330" si="56">IF(A267&gt;$C$7,,200)</f>
        <v>200</v>
      </c>
      <c r="E267" s="8">
        <f t="shared" si="47"/>
        <v>1160.5222231350976</v>
      </c>
      <c r="F267" s="8">
        <f t="shared" si="48"/>
        <v>2253.3793659922403</v>
      </c>
      <c r="G267" s="8">
        <f t="shared" si="44"/>
        <v>144642.85714285669</v>
      </c>
      <c r="I267" s="8">
        <f t="shared" si="54"/>
        <v>8357.8877712049307</v>
      </c>
      <c r="K267" s="8">
        <f t="shared" ref="K267:K330" si="57">F267-I267</f>
        <v>-6104.5084052126904</v>
      </c>
      <c r="M267" s="8">
        <f t="shared" si="46"/>
        <v>0</v>
      </c>
      <c r="O267" s="19">
        <f>IF(M267&gt;0,0,-K267/Calculadora!$B$17)</f>
        <v>3.0758634006620145E-2</v>
      </c>
      <c r="Q267" s="22">
        <f>IF(A267&gt;$C$7,,Q266*((1+Calculadora!$B$27)^(1/12)))</f>
        <v>1421589.3440254878</v>
      </c>
      <c r="R267" s="22">
        <f>IF(A267&gt;$C$7,,IF(M267&gt;0,Q267-G267-M267,Q267-G267-Calculadora!$B$17))</f>
        <v>1078481.6134458322</v>
      </c>
      <c r="S267" s="19">
        <f>IF(A267&gt;$C$7,,IF(K267&gt;0,R267/M267,R267/Calculadora!$B$17))</f>
        <v>5.4341183644735684</v>
      </c>
    </row>
    <row r="268" spans="1:19">
      <c r="A268" s="7">
        <v>259</v>
      </c>
      <c r="B268" s="9">
        <f t="shared" ca="1" si="49"/>
        <v>53251</v>
      </c>
      <c r="C268" s="8">
        <f t="shared" si="55"/>
        <v>892.85714285714289</v>
      </c>
      <c r="D268" s="8">
        <f t="shared" si="56"/>
        <v>200</v>
      </c>
      <c r="E268" s="8">
        <f t="shared" si="47"/>
        <v>1153.4024548950051</v>
      </c>
      <c r="F268" s="8">
        <f t="shared" si="48"/>
        <v>2246.2595977521478</v>
      </c>
      <c r="G268" s="8">
        <f t="shared" ref="G268:G331" si="58">G267-C268</f>
        <v>143749.99999999956</v>
      </c>
      <c r="I268" s="8">
        <f t="shared" si="54"/>
        <v>8357.8877712049307</v>
      </c>
      <c r="K268" s="8">
        <f t="shared" si="57"/>
        <v>-6111.6281734527829</v>
      </c>
      <c r="M268" s="8">
        <f t="shared" ref="M268:M331" si="59">IF(K268&gt;0,M267+K268,0)</f>
        <v>0</v>
      </c>
      <c r="O268" s="19">
        <f>IF(M268&gt;0,0,-K268/Calculadora!$B$17)</f>
        <v>3.0794508204994901E-2</v>
      </c>
      <c r="Q268" s="22">
        <f>IF(A268&gt;$C$7,,Q267*((1+Calculadora!$B$27)^(1/12)))</f>
        <v>1427381.074982563</v>
      </c>
      <c r="R268" s="22">
        <f>IF(A268&gt;$C$7,,IF(M268&gt;0,Q268-G268-M268,Q268-G268-Calculadora!$B$17))</f>
        <v>1085166.2015457645</v>
      </c>
      <c r="S268" s="19">
        <f>IF(A268&gt;$C$7,,IF(K268&gt;0,R268/M268,R268/Calculadora!$B$17))</f>
        <v>5.4677998315471914</v>
      </c>
    </row>
    <row r="269" spans="1:19">
      <c r="A269" s="7">
        <v>260</v>
      </c>
      <c r="B269" s="9">
        <f t="shared" ca="1" si="49"/>
        <v>53282</v>
      </c>
      <c r="C269" s="8">
        <f t="shared" si="55"/>
        <v>892.85714285714289</v>
      </c>
      <c r="D269" s="8">
        <f t="shared" si="56"/>
        <v>200</v>
      </c>
      <c r="E269" s="8">
        <f t="shared" ref="E269:E332" si="60">$C$6*G268</f>
        <v>1146.2826866549126</v>
      </c>
      <c r="F269" s="8">
        <f t="shared" ref="F269:F332" si="61">C269+D269+E269</f>
        <v>2239.1398295120553</v>
      </c>
      <c r="G269" s="8">
        <f t="shared" si="58"/>
        <v>142857.14285714243</v>
      </c>
      <c r="I269" s="8">
        <f t="shared" si="54"/>
        <v>8357.8877712049307</v>
      </c>
      <c r="K269" s="8">
        <f t="shared" si="57"/>
        <v>-6118.7479416928754</v>
      </c>
      <c r="M269" s="8">
        <f t="shared" si="59"/>
        <v>0</v>
      </c>
      <c r="O269" s="19">
        <f>IF(M269&gt;0,0,-K269/Calculadora!$B$17)</f>
        <v>3.0830382403369657E-2</v>
      </c>
      <c r="Q269" s="22">
        <f>IF(A269&gt;$C$7,,Q268*((1+Calculadora!$B$27)^(1/12)))</f>
        <v>1433196.402168479</v>
      </c>
      <c r="R269" s="22">
        <f>IF(A269&gt;$C$7,,IF(M269&gt;0,Q269-G269-M269,Q269-G269-Calculadora!$B$17))</f>
        <v>1091874.3858745375</v>
      </c>
      <c r="S269" s="19">
        <f>IF(A269&gt;$C$7,,IF(K269&gt;0,R269/M269,R269/Calculadora!$B$17))</f>
        <v>5.5016001923496249</v>
      </c>
    </row>
    <row r="270" spans="1:19">
      <c r="A270" s="7">
        <v>261</v>
      </c>
      <c r="B270" s="9">
        <f t="shared" ca="1" si="49"/>
        <v>53312</v>
      </c>
      <c r="C270" s="8">
        <f t="shared" si="55"/>
        <v>892.85714285714289</v>
      </c>
      <c r="D270" s="8">
        <f t="shared" si="56"/>
        <v>200</v>
      </c>
      <c r="E270" s="8">
        <f t="shared" si="60"/>
        <v>1139.1629184148201</v>
      </c>
      <c r="F270" s="8">
        <f t="shared" si="61"/>
        <v>2232.0200612719627</v>
      </c>
      <c r="G270" s="8">
        <f t="shared" si="58"/>
        <v>141964.2857142853</v>
      </c>
      <c r="I270" s="8">
        <f t="shared" si="54"/>
        <v>8357.8877712049307</v>
      </c>
      <c r="K270" s="8">
        <f t="shared" si="57"/>
        <v>-6125.867709932968</v>
      </c>
      <c r="M270" s="8">
        <f t="shared" si="59"/>
        <v>0</v>
      </c>
      <c r="O270" s="19">
        <f>IF(M270&gt;0,0,-K270/Calculadora!$B$17)</f>
        <v>3.0866256601744413E-2</v>
      </c>
      <c r="Q270" s="22">
        <f>IF(A270&gt;$C$7,,Q269*((1+Calculadora!$B$27)^(1/12)))</f>
        <v>1439035.421717193</v>
      </c>
      <c r="R270" s="22">
        <f>IF(A270&gt;$C$7,,IF(M270&gt;0,Q270-G270-M270,Q270-G270-Calculadora!$B$17))</f>
        <v>1098606.2625661087</v>
      </c>
      <c r="S270" s="19">
        <f>IF(A270&gt;$C$7,,IF(K270&gt;0,R270/M270,R270/Calculadora!$B$17))</f>
        <v>5.5355199312686381</v>
      </c>
    </row>
    <row r="271" spans="1:19">
      <c r="A271" s="7">
        <v>262</v>
      </c>
      <c r="B271" s="9">
        <f t="shared" ref="B271:B334" ca="1" si="62">EDATE(B270,1)</f>
        <v>53343</v>
      </c>
      <c r="C271" s="8">
        <f t="shared" si="55"/>
        <v>892.85714285714289</v>
      </c>
      <c r="D271" s="8">
        <f t="shared" si="56"/>
        <v>200</v>
      </c>
      <c r="E271" s="8">
        <f t="shared" si="60"/>
        <v>1132.0431501747275</v>
      </c>
      <c r="F271" s="8">
        <f t="shared" si="61"/>
        <v>2224.9002930318702</v>
      </c>
      <c r="G271" s="8">
        <f t="shared" si="58"/>
        <v>141071.42857142817</v>
      </c>
      <c r="I271" s="8">
        <f t="shared" si="54"/>
        <v>8357.8877712049307</v>
      </c>
      <c r="K271" s="8">
        <f t="shared" si="57"/>
        <v>-6132.9874781730605</v>
      </c>
      <c r="M271" s="8">
        <f t="shared" si="59"/>
        <v>0</v>
      </c>
      <c r="O271" s="19">
        <f>IF(M271&gt;0,0,-K271/Calculadora!$B$17)</f>
        <v>3.0902130800119169E-2</v>
      </c>
      <c r="Q271" s="22">
        <f>IF(A271&gt;$C$7,,Q270*((1+Calculadora!$B$27)^(1/12)))</f>
        <v>1444898.2301543234</v>
      </c>
      <c r="R271" s="22">
        <f>IF(A271&gt;$C$7,,IF(M271&gt;0,Q271-G271-M271,Q271-G271-Calculadora!$B$17))</f>
        <v>1105361.9281460962</v>
      </c>
      <c r="S271" s="19">
        <f>IF(A271&gt;$C$7,,IF(K271&gt;0,R271/M271,R271/Calculadora!$B$17))</f>
        <v>5.5695595346654514</v>
      </c>
    </row>
    <row r="272" spans="1:19">
      <c r="A272" s="7">
        <v>263</v>
      </c>
      <c r="B272" s="9">
        <f t="shared" ca="1" si="62"/>
        <v>53374</v>
      </c>
      <c r="C272" s="8">
        <f t="shared" si="55"/>
        <v>892.85714285714289</v>
      </c>
      <c r="D272" s="8">
        <f t="shared" si="56"/>
        <v>200</v>
      </c>
      <c r="E272" s="8">
        <f t="shared" si="60"/>
        <v>1124.923381934635</v>
      </c>
      <c r="F272" s="8">
        <f t="shared" si="61"/>
        <v>2217.7805247917777</v>
      </c>
      <c r="G272" s="8">
        <f t="shared" si="58"/>
        <v>140178.57142857104</v>
      </c>
      <c r="I272" s="8">
        <f t="shared" si="54"/>
        <v>8357.8877712049307</v>
      </c>
      <c r="K272" s="8">
        <f t="shared" si="57"/>
        <v>-6140.107246413153</v>
      </c>
      <c r="M272" s="8">
        <f t="shared" si="59"/>
        <v>0</v>
      </c>
      <c r="O272" s="19">
        <f>IF(M272&gt;0,0,-K272/Calculadora!$B$17)</f>
        <v>3.0938004998493925E-2</v>
      </c>
      <c r="Q272" s="22">
        <f>IF(A272&gt;$C$7,,Q271*((1+Calculadora!$B$27)^(1/12)))</f>
        <v>1450784.9243987466</v>
      </c>
      <c r="R272" s="22">
        <f>IF(A272&gt;$C$7,,IF(M272&gt;0,Q272-G272-M272,Q272-G272-Calculadora!$B$17))</f>
        <v>1112141.4795333764</v>
      </c>
      <c r="S272" s="19">
        <f>IF(A272&gt;$C$7,,IF(K272&gt;0,R272/M272,R272/Calculadora!$B$17))</f>
        <v>5.6037194908827876</v>
      </c>
    </row>
    <row r="273" spans="1:19">
      <c r="A273" s="7">
        <v>264</v>
      </c>
      <c r="B273" s="9">
        <f t="shared" ca="1" si="62"/>
        <v>53402</v>
      </c>
      <c r="C273" s="8">
        <f t="shared" si="55"/>
        <v>892.85714285714289</v>
      </c>
      <c r="D273" s="8">
        <f t="shared" si="56"/>
        <v>200</v>
      </c>
      <c r="E273" s="8">
        <f t="shared" si="60"/>
        <v>1117.8036136945425</v>
      </c>
      <c r="F273" s="8">
        <f t="shared" si="61"/>
        <v>2210.6607565516852</v>
      </c>
      <c r="G273" s="8">
        <f t="shared" si="58"/>
        <v>139285.71428571391</v>
      </c>
      <c r="I273" s="8">
        <f t="shared" si="54"/>
        <v>8357.8877712049307</v>
      </c>
      <c r="K273" s="8">
        <f t="shared" si="57"/>
        <v>-6147.2270146532455</v>
      </c>
      <c r="M273" s="8">
        <f t="shared" si="59"/>
        <v>0</v>
      </c>
      <c r="O273" s="19">
        <f>IF(M273&gt;0,0,-K273/Calculadora!$B$17)</f>
        <v>3.097387919686868E-2</v>
      </c>
      <c r="Q273" s="22">
        <f>IF(A273&gt;$C$7,,Q272*((1+Calculadora!$B$27)^(1/12)))</f>
        <v>1456695.6017641979</v>
      </c>
      <c r="R273" s="22">
        <f>IF(A273&gt;$C$7,,IF(M273&gt;0,Q273-G273-M273,Q273-G273-Calculadora!$B$17))</f>
        <v>1118945.014041685</v>
      </c>
      <c r="S273" s="19">
        <f>IF(A273&gt;$C$7,,IF(K273&gt;0,R273/M273,R273/Calculadora!$B$17))</f>
        <v>5.6380002902529354</v>
      </c>
    </row>
    <row r="274" spans="1:19">
      <c r="A274" s="7">
        <v>265</v>
      </c>
      <c r="B274" s="9">
        <f t="shared" ca="1" si="62"/>
        <v>53433</v>
      </c>
      <c r="C274" s="8">
        <f t="shared" si="55"/>
        <v>892.85714285714289</v>
      </c>
      <c r="D274" s="8">
        <f t="shared" si="56"/>
        <v>200</v>
      </c>
      <c r="E274" s="8">
        <f t="shared" si="60"/>
        <v>1110.68384545445</v>
      </c>
      <c r="F274" s="8">
        <f t="shared" si="61"/>
        <v>2203.5409883115926</v>
      </c>
      <c r="G274" s="8">
        <f t="shared" si="58"/>
        <v>138392.85714285678</v>
      </c>
      <c r="I274" s="8">
        <f>IF(A274&gt;$C$7,,I273*(Calculadora!$B$12+1))</f>
        <v>8775.7821597651782</v>
      </c>
      <c r="K274" s="8">
        <f t="shared" si="57"/>
        <v>-6572.2411714535856</v>
      </c>
      <c r="M274" s="8">
        <f t="shared" si="59"/>
        <v>0</v>
      </c>
      <c r="O274" s="19">
        <f>IF(M274&gt;0,0,-K274/Calculadora!$B$17)</f>
        <v>3.3115387411599112E-2</v>
      </c>
      <c r="Q274" s="22">
        <f>IF(A274&gt;$C$7,,Q273*((1+Calculadora!$B$27)^(1/12)))</f>
        <v>1462630.3599608813</v>
      </c>
      <c r="R274" s="22">
        <f>IF(A274&gt;$C$7,,IF(M274&gt;0,Q274-G274-M274,Q274-G274-Calculadora!$B$17))</f>
        <v>1125772.6293812254</v>
      </c>
      <c r="S274" s="19">
        <f>IF(A274&gt;$C$7,,IF(K274&gt;0,R274/M274,R274/Calculadora!$B$17))</f>
        <v>5.6724024251058554</v>
      </c>
    </row>
    <row r="275" spans="1:19">
      <c r="A275" s="7">
        <v>266</v>
      </c>
      <c r="B275" s="9">
        <f t="shared" ca="1" si="62"/>
        <v>53463</v>
      </c>
      <c r="C275" s="8">
        <f t="shared" si="55"/>
        <v>892.85714285714289</v>
      </c>
      <c r="D275" s="8">
        <f t="shared" si="56"/>
        <v>200</v>
      </c>
      <c r="E275" s="8">
        <f t="shared" si="60"/>
        <v>1103.5640772143574</v>
      </c>
      <c r="F275" s="8">
        <f t="shared" si="61"/>
        <v>2196.4212200715001</v>
      </c>
      <c r="G275" s="8">
        <f t="shared" si="58"/>
        <v>137499.99999999965</v>
      </c>
      <c r="I275" s="8">
        <f>IF(A275&gt;$C$7,,I274)</f>
        <v>8775.7821597651782</v>
      </c>
      <c r="K275" s="8">
        <f t="shared" si="57"/>
        <v>-6579.3609396936781</v>
      </c>
      <c r="M275" s="8">
        <f t="shared" si="59"/>
        <v>0</v>
      </c>
      <c r="O275" s="19">
        <f>IF(M275&gt;0,0,-K275/Calculadora!$B$17)</f>
        <v>3.3151261609973864E-2</v>
      </c>
      <c r="Q275" s="22">
        <f>IF(A275&gt;$C$7,,Q274*((1+Calculadora!$B$27)^(1/12)))</f>
        <v>1468589.2970970841</v>
      </c>
      <c r="R275" s="22">
        <f>IF(A275&gt;$C$7,,IF(M275&gt;0,Q275-G275-M275,Q275-G275-Calculadora!$B$17))</f>
        <v>1132624.4236602855</v>
      </c>
      <c r="S275" s="19">
        <f>IF(A275&gt;$C$7,,IF(K275&gt;0,R275/M275,R275/Calculadora!$B$17))</f>
        <v>5.7069263897773261</v>
      </c>
    </row>
    <row r="276" spans="1:19">
      <c r="A276" s="7">
        <v>267</v>
      </c>
      <c r="B276" s="9">
        <f t="shared" ca="1" si="62"/>
        <v>53494</v>
      </c>
      <c r="C276" s="8">
        <f t="shared" si="55"/>
        <v>892.85714285714289</v>
      </c>
      <c r="D276" s="8">
        <f t="shared" si="56"/>
        <v>200</v>
      </c>
      <c r="E276" s="8">
        <f t="shared" si="60"/>
        <v>1096.4443089742649</v>
      </c>
      <c r="F276" s="8">
        <f t="shared" si="61"/>
        <v>2189.3014518314076</v>
      </c>
      <c r="G276" s="8">
        <f t="shared" si="58"/>
        <v>136607.14285714252</v>
      </c>
      <c r="I276" s="8">
        <f t="shared" ref="I276:I285" si="63">IF(A276&gt;$C$7,,I275)</f>
        <v>8775.7821597651782</v>
      </c>
      <c r="K276" s="8">
        <f t="shared" si="57"/>
        <v>-6586.4807079337706</v>
      </c>
      <c r="M276" s="8">
        <f t="shared" si="59"/>
        <v>0</v>
      </c>
      <c r="O276" s="19">
        <f>IF(M276&gt;0,0,-K276/Calculadora!$B$17)</f>
        <v>3.3187135808348624E-2</v>
      </c>
      <c r="Q276" s="22">
        <f>IF(A276&gt;$C$7,,Q275*((1+Calculadora!$B$27)^(1/12)))</f>
        <v>1474572.5116807988</v>
      </c>
      <c r="R276" s="22">
        <f>IF(A276&gt;$C$7,,IF(M276&gt;0,Q276-G276-M276,Q276-G276-Calculadora!$B$17))</f>
        <v>1139500.4953868573</v>
      </c>
      <c r="S276" s="19">
        <f>IF(A276&gt;$C$7,,IF(K276&gt;0,R276/M276,R276/Calculadora!$B$17))</f>
        <v>5.7415726806171081</v>
      </c>
    </row>
    <row r="277" spans="1:19">
      <c r="A277" s="7">
        <v>268</v>
      </c>
      <c r="B277" s="9">
        <f t="shared" ca="1" si="62"/>
        <v>53524</v>
      </c>
      <c r="C277" s="8">
        <f t="shared" si="55"/>
        <v>892.85714285714289</v>
      </c>
      <c r="D277" s="8">
        <f t="shared" si="56"/>
        <v>200</v>
      </c>
      <c r="E277" s="8">
        <f t="shared" si="60"/>
        <v>1089.3245407341722</v>
      </c>
      <c r="F277" s="8">
        <f t="shared" si="61"/>
        <v>2182.181683591315</v>
      </c>
      <c r="G277" s="8">
        <f t="shared" si="58"/>
        <v>135714.28571428539</v>
      </c>
      <c r="I277" s="8">
        <f t="shared" si="63"/>
        <v>8775.7821597651782</v>
      </c>
      <c r="K277" s="8">
        <f t="shared" si="57"/>
        <v>-6593.6004761738632</v>
      </c>
      <c r="M277" s="8">
        <f t="shared" si="59"/>
        <v>0</v>
      </c>
      <c r="O277" s="19">
        <f>IF(M277&gt;0,0,-K277/Calculadora!$B$17)</f>
        <v>3.3223010006723376E-2</v>
      </c>
      <c r="Q277" s="22">
        <f>IF(A277&gt;$C$7,,Q276*((1+Calculadora!$B$27)^(1/12)))</f>
        <v>1480580.1026213516</v>
      </c>
      <c r="R277" s="22">
        <f>IF(A277&gt;$C$7,,IF(M277&gt;0,Q277-G277-M277,Q277-G277-Calculadora!$B$17))</f>
        <v>1146400.9434702671</v>
      </c>
      <c r="S277" s="19">
        <f>IF(A277&gt;$C$7,,IF(K277&gt;0,R277/M277,R277/Calculadora!$B$17))</f>
        <v>5.7763417959971513</v>
      </c>
    </row>
    <row r="278" spans="1:19">
      <c r="A278" s="7">
        <v>269</v>
      </c>
      <c r="B278" s="9">
        <f t="shared" ca="1" si="62"/>
        <v>53555</v>
      </c>
      <c r="C278" s="8">
        <f t="shared" si="55"/>
        <v>892.85714285714289</v>
      </c>
      <c r="D278" s="8">
        <f t="shared" si="56"/>
        <v>200</v>
      </c>
      <c r="E278" s="8">
        <f t="shared" si="60"/>
        <v>1082.2047724940796</v>
      </c>
      <c r="F278" s="8">
        <f t="shared" si="61"/>
        <v>2175.0619153512225</v>
      </c>
      <c r="G278" s="8">
        <f t="shared" si="58"/>
        <v>134821.42857142826</v>
      </c>
      <c r="I278" s="8">
        <f t="shared" si="63"/>
        <v>8775.7821597651782</v>
      </c>
      <c r="K278" s="8">
        <f t="shared" si="57"/>
        <v>-6600.7202444139557</v>
      </c>
      <c r="M278" s="8">
        <f t="shared" si="59"/>
        <v>0</v>
      </c>
      <c r="O278" s="19">
        <f>IF(M278&gt;0,0,-K278/Calculadora!$B$17)</f>
        <v>3.3258884205098135E-2</v>
      </c>
      <c r="Q278" s="22">
        <f>IF(A278&gt;$C$7,,Q277*((1+Calculadora!$B$27)^(1/12)))</f>
        <v>1486612.1692310378</v>
      </c>
      <c r="R278" s="22">
        <f>IF(A278&gt;$C$7,,IF(M278&gt;0,Q278-G278-M278,Q278-G278-Calculadora!$B$17))</f>
        <v>1153325.8672228106</v>
      </c>
      <c r="S278" s="19">
        <f>IF(A278&gt;$C$7,,IF(K278&gt;0,R278/M278,R278/Calculadora!$B$17))</f>
        <v>5.8112342363198399</v>
      </c>
    </row>
    <row r="279" spans="1:19">
      <c r="A279" s="7">
        <v>270</v>
      </c>
      <c r="B279" s="9">
        <f t="shared" ca="1" si="62"/>
        <v>53586</v>
      </c>
      <c r="C279" s="8">
        <f t="shared" si="55"/>
        <v>892.85714285714289</v>
      </c>
      <c r="D279" s="8">
        <f t="shared" si="56"/>
        <v>200</v>
      </c>
      <c r="E279" s="8">
        <f t="shared" si="60"/>
        <v>1075.0850042539871</v>
      </c>
      <c r="F279" s="8">
        <f t="shared" si="61"/>
        <v>2167.94214711113</v>
      </c>
      <c r="G279" s="8">
        <f t="shared" si="58"/>
        <v>133928.57142857113</v>
      </c>
      <c r="I279" s="8">
        <f t="shared" si="63"/>
        <v>8775.7821597651782</v>
      </c>
      <c r="K279" s="8">
        <f t="shared" si="57"/>
        <v>-6607.8400126540482</v>
      </c>
      <c r="M279" s="8">
        <f t="shared" si="59"/>
        <v>0</v>
      </c>
      <c r="O279" s="19">
        <f>IF(M279&gt;0,0,-K279/Calculadora!$B$17)</f>
        <v>3.3294758403472888E-2</v>
      </c>
      <c r="Q279" s="22">
        <f>IF(A279&gt;$C$7,,Q278*((1+Calculadora!$B$27)^(1/12)))</f>
        <v>1492668.8112267631</v>
      </c>
      <c r="R279" s="22">
        <f>IF(A279&gt;$C$7,,IF(M279&gt;0,Q279-G279-M279,Q279-G279-Calculadora!$B$17))</f>
        <v>1160275.3663613929</v>
      </c>
      <c r="S279" s="19">
        <f>IF(A279&gt;$C$7,,IF(K279&gt;0,R279/M279,R279/Calculadora!$B$17))</f>
        <v>5.8462505040262531</v>
      </c>
    </row>
    <row r="280" spans="1:19">
      <c r="A280" s="7">
        <v>271</v>
      </c>
      <c r="B280" s="9">
        <f t="shared" ca="1" si="62"/>
        <v>53616</v>
      </c>
      <c r="C280" s="8">
        <f t="shared" si="55"/>
        <v>892.85714285714289</v>
      </c>
      <c r="D280" s="8">
        <f t="shared" si="56"/>
        <v>200</v>
      </c>
      <c r="E280" s="8">
        <f t="shared" si="60"/>
        <v>1067.9652360138946</v>
      </c>
      <c r="F280" s="8">
        <f t="shared" si="61"/>
        <v>2160.8223788710375</v>
      </c>
      <c r="G280" s="8">
        <f t="shared" si="58"/>
        <v>133035.714285714</v>
      </c>
      <c r="I280" s="8">
        <f t="shared" si="63"/>
        <v>8775.7821597651782</v>
      </c>
      <c r="K280" s="8">
        <f t="shared" si="57"/>
        <v>-6614.9597808941407</v>
      </c>
      <c r="M280" s="8">
        <f t="shared" si="59"/>
        <v>0</v>
      </c>
      <c r="O280" s="19">
        <f>IF(M280&gt;0,0,-K280/Calculadora!$B$17)</f>
        <v>3.3330632601847647E-2</v>
      </c>
      <c r="Q280" s="22">
        <f>IF(A280&gt;$C$7,,Q279*((1+Calculadora!$B$27)^(1/12)))</f>
        <v>1498750.1287316922</v>
      </c>
      <c r="R280" s="22">
        <f>IF(A280&gt;$C$7,,IF(M280&gt;0,Q280-G280-M280,Q280-G280-Calculadora!$B$17))</f>
        <v>1167249.5410091791</v>
      </c>
      <c r="S280" s="19">
        <f>IF(A280&gt;$C$7,,IF(K280&gt;0,R280/M280,R280/Calculadora!$B$17))</f>
        <v>5.8813911036044804</v>
      </c>
    </row>
    <row r="281" spans="1:19">
      <c r="A281" s="7">
        <v>272</v>
      </c>
      <c r="B281" s="9">
        <f t="shared" ca="1" si="62"/>
        <v>53647</v>
      </c>
      <c r="C281" s="8">
        <f t="shared" si="55"/>
        <v>892.85714285714289</v>
      </c>
      <c r="D281" s="8">
        <f t="shared" si="56"/>
        <v>200</v>
      </c>
      <c r="E281" s="8">
        <f t="shared" si="60"/>
        <v>1060.8454677738021</v>
      </c>
      <c r="F281" s="8">
        <f t="shared" si="61"/>
        <v>2153.7026106309449</v>
      </c>
      <c r="G281" s="8">
        <f t="shared" si="58"/>
        <v>132142.85714285687</v>
      </c>
      <c r="I281" s="8">
        <f t="shared" si="63"/>
        <v>8775.7821597651782</v>
      </c>
      <c r="K281" s="8">
        <f t="shared" si="57"/>
        <v>-6622.0795491342333</v>
      </c>
      <c r="M281" s="8">
        <f t="shared" si="59"/>
        <v>0</v>
      </c>
      <c r="O281" s="19">
        <f>IF(M281&gt;0,0,-K281/Calculadora!$B$17)</f>
        <v>3.3366506800222399E-2</v>
      </c>
      <c r="Q281" s="22">
        <f>IF(A281&gt;$C$7,,Q280*((1+Calculadora!$B$27)^(1/12)))</f>
        <v>1504856.2222769039</v>
      </c>
      <c r="R281" s="22">
        <f>IF(A281&gt;$C$7,,IF(M281&gt;0,Q281-G281-M281,Q281-G281-Calculadora!$B$17))</f>
        <v>1174248.4916972481</v>
      </c>
      <c r="S281" s="19">
        <f>IF(A281&gt;$C$7,,IF(K281&gt;0,R281/M281,R281/Calculadora!$B$17))</f>
        <v>5.9166565415979591</v>
      </c>
    </row>
    <row r="282" spans="1:19">
      <c r="A282" s="7">
        <v>273</v>
      </c>
      <c r="B282" s="9">
        <f t="shared" ca="1" si="62"/>
        <v>53677</v>
      </c>
      <c r="C282" s="8">
        <f t="shared" si="55"/>
        <v>892.85714285714289</v>
      </c>
      <c r="D282" s="8">
        <f t="shared" si="56"/>
        <v>200</v>
      </c>
      <c r="E282" s="8">
        <f t="shared" si="60"/>
        <v>1053.7256995337095</v>
      </c>
      <c r="F282" s="8">
        <f t="shared" si="61"/>
        <v>2146.5828423908524</v>
      </c>
      <c r="G282" s="8">
        <f t="shared" si="58"/>
        <v>131249.99999999974</v>
      </c>
      <c r="I282" s="8">
        <f t="shared" si="63"/>
        <v>8775.7821597651782</v>
      </c>
      <c r="K282" s="8">
        <f t="shared" si="57"/>
        <v>-6629.1993173743258</v>
      </c>
      <c r="M282" s="8">
        <f t="shared" si="59"/>
        <v>0</v>
      </c>
      <c r="O282" s="19">
        <f>IF(M282&gt;0,0,-K282/Calculadora!$B$17)</f>
        <v>3.3402380998597159E-2</v>
      </c>
      <c r="Q282" s="22">
        <f>IF(A282&gt;$C$7,,Q281*((1+Calculadora!$B$27)^(1/12)))</f>
        <v>1510987.1928030534</v>
      </c>
      <c r="R282" s="22">
        <f>IF(A282&gt;$C$7,,IF(M282&gt;0,Q282-G282-M282,Q282-G282-Calculadora!$B$17))</f>
        <v>1181272.3193662546</v>
      </c>
      <c r="S282" s="19">
        <f>IF(A282&gt;$C$7,,IF(K282&gt;0,R282/M282,R282/Calculadora!$B$17))</f>
        <v>5.9520473266138438</v>
      </c>
    </row>
    <row r="283" spans="1:19">
      <c r="A283" s="7">
        <v>274</v>
      </c>
      <c r="B283" s="9">
        <f t="shared" ca="1" si="62"/>
        <v>53708</v>
      </c>
      <c r="C283" s="8">
        <f t="shared" si="55"/>
        <v>892.85714285714289</v>
      </c>
      <c r="D283" s="8">
        <f t="shared" si="56"/>
        <v>200</v>
      </c>
      <c r="E283" s="8">
        <f t="shared" si="60"/>
        <v>1046.605931293617</v>
      </c>
      <c r="F283" s="8">
        <f t="shared" si="61"/>
        <v>2139.4630741507599</v>
      </c>
      <c r="G283" s="8">
        <f t="shared" si="58"/>
        <v>130357.14285714259</v>
      </c>
      <c r="I283" s="8">
        <f t="shared" si="63"/>
        <v>8775.7821597651782</v>
      </c>
      <c r="K283" s="8">
        <f t="shared" si="57"/>
        <v>-6636.3190856144183</v>
      </c>
      <c r="M283" s="8">
        <f t="shared" si="59"/>
        <v>0</v>
      </c>
      <c r="O283" s="19">
        <f>IF(M283&gt;0,0,-K283/Calculadora!$B$17)</f>
        <v>3.3438255196971911E-2</v>
      </c>
      <c r="Q283" s="22">
        <f>IF(A283&gt;$C$7,,Q282*((1+Calculadora!$B$27)^(1/12)))</f>
        <v>1517143.1416620405</v>
      </c>
      <c r="R283" s="22">
        <f>IF(A283&gt;$C$7,,IF(M283&gt;0,Q283-G283-M283,Q283-G283-Calculadora!$B$17))</f>
        <v>1188321.125368099</v>
      </c>
      <c r="S283" s="19">
        <f>IF(A283&gt;$C$7,,IF(K283&gt;0,R283/M283,R283/Calculadora!$B$17))</f>
        <v>5.9875639693314229</v>
      </c>
    </row>
    <row r="284" spans="1:19">
      <c r="A284" s="7">
        <v>275</v>
      </c>
      <c r="B284" s="9">
        <f t="shared" ca="1" si="62"/>
        <v>53739</v>
      </c>
      <c r="C284" s="8">
        <f t="shared" si="55"/>
        <v>892.85714285714289</v>
      </c>
      <c r="D284" s="8">
        <f t="shared" si="56"/>
        <v>200</v>
      </c>
      <c r="E284" s="8">
        <f t="shared" si="60"/>
        <v>1039.4861630535243</v>
      </c>
      <c r="F284" s="8">
        <f t="shared" si="61"/>
        <v>2132.3433059106674</v>
      </c>
      <c r="G284" s="8">
        <f t="shared" si="58"/>
        <v>129464.28571428545</v>
      </c>
      <c r="I284" s="8">
        <f t="shared" si="63"/>
        <v>8775.7821597651782</v>
      </c>
      <c r="K284" s="8">
        <f t="shared" si="57"/>
        <v>-6643.4388538545109</v>
      </c>
      <c r="M284" s="8">
        <f t="shared" si="59"/>
        <v>0</v>
      </c>
      <c r="O284" s="19">
        <f>IF(M284&gt;0,0,-K284/Calculadora!$B$17)</f>
        <v>3.347412939534667E-2</v>
      </c>
      <c r="Q284" s="22">
        <f>IF(A284&gt;$C$7,,Q283*((1+Calculadora!$B$27)^(1/12)))</f>
        <v>1523324.1706186847</v>
      </c>
      <c r="R284" s="22">
        <f>IF(A284&gt;$C$7,,IF(M284&gt;0,Q284-G284-M284,Q284-G284-Calculadora!$B$17))</f>
        <v>1195395.0114676002</v>
      </c>
      <c r="S284" s="19">
        <f>IF(A284&gt;$C$7,,IF(K284&gt;0,R284/M284,R284/Calculadora!$B$17))</f>
        <v>6.0232069825105485</v>
      </c>
    </row>
    <row r="285" spans="1:19">
      <c r="A285" s="7">
        <v>276</v>
      </c>
      <c r="B285" s="9">
        <f t="shared" ca="1" si="62"/>
        <v>53767</v>
      </c>
      <c r="C285" s="8">
        <f t="shared" si="55"/>
        <v>892.85714285714289</v>
      </c>
      <c r="D285" s="8">
        <f t="shared" si="56"/>
        <v>200</v>
      </c>
      <c r="E285" s="8">
        <f t="shared" si="60"/>
        <v>1032.3663948134317</v>
      </c>
      <c r="F285" s="8">
        <f t="shared" si="61"/>
        <v>2125.2235376705748</v>
      </c>
      <c r="G285" s="8">
        <f t="shared" si="58"/>
        <v>128571.4285714283</v>
      </c>
      <c r="I285" s="8">
        <f t="shared" si="63"/>
        <v>8775.7821597651782</v>
      </c>
      <c r="K285" s="8">
        <f t="shared" si="57"/>
        <v>-6650.5586220946034</v>
      </c>
      <c r="M285" s="8">
        <f t="shared" si="59"/>
        <v>0</v>
      </c>
      <c r="O285" s="19">
        <f>IF(M285&gt;0,0,-K285/Calculadora!$B$17)</f>
        <v>3.3510003593721423E-2</v>
      </c>
      <c r="Q285" s="22">
        <f>IF(A285&gt;$C$7,,Q284*((1+Calculadora!$B$27)^(1/12)))</f>
        <v>1529530.3818524086</v>
      </c>
      <c r="R285" s="22">
        <f>IF(A285&gt;$C$7,,IF(M285&gt;0,Q285-G285-M285,Q285-G285-Calculadora!$B$17))</f>
        <v>1202494.0798441812</v>
      </c>
      <c r="S285" s="19">
        <f>IF(A285&gt;$C$7,,IF(K285&gt;0,R285/M285,R285/Calculadora!$B$17))</f>
        <v>6.0589768810001248</v>
      </c>
    </row>
    <row r="286" spans="1:19">
      <c r="A286" s="7">
        <v>277</v>
      </c>
      <c r="B286" s="9">
        <f t="shared" ca="1" si="62"/>
        <v>53798</v>
      </c>
      <c r="C286" s="8">
        <f t="shared" si="55"/>
        <v>892.85714285714289</v>
      </c>
      <c r="D286" s="8">
        <f t="shared" si="56"/>
        <v>200</v>
      </c>
      <c r="E286" s="8">
        <f t="shared" si="60"/>
        <v>1025.246626573339</v>
      </c>
      <c r="F286" s="8">
        <f t="shared" si="61"/>
        <v>2118.1037694304819</v>
      </c>
      <c r="G286" s="8">
        <f t="shared" si="58"/>
        <v>127678.57142857116</v>
      </c>
      <c r="I286" s="8">
        <f>IF(A286&gt;$C$7,,I285*(Calculadora!$B$12+1))</f>
        <v>9214.5712677534375</v>
      </c>
      <c r="K286" s="8">
        <f t="shared" si="57"/>
        <v>-7096.4674983229561</v>
      </c>
      <c r="M286" s="8">
        <f t="shared" si="59"/>
        <v>0</v>
      </c>
      <c r="O286" s="19">
        <f>IF(M286&gt;0,0,-K286/Calculadora!$B$17)</f>
        <v>3.5756793509269635E-2</v>
      </c>
      <c r="Q286" s="22">
        <f>IF(A286&gt;$C$7,,Q285*((1+Calculadora!$B$27)^(1/12)))</f>
        <v>1535761.8779589264</v>
      </c>
      <c r="R286" s="22">
        <f>IF(A286&gt;$C$7,,IF(M286&gt;0,Q286-G286-M286,Q286-G286-Calculadora!$B$17))</f>
        <v>1209618.4330935562</v>
      </c>
      <c r="S286" s="19">
        <f>IF(A286&gt;$C$7,,IF(K286&gt;0,R286/M286,R286/Calculadora!$B$17))</f>
        <v>6.0948741817466159</v>
      </c>
    </row>
    <row r="287" spans="1:19">
      <c r="A287" s="7">
        <v>278</v>
      </c>
      <c r="B287" s="9">
        <f t="shared" ca="1" si="62"/>
        <v>53828</v>
      </c>
      <c r="C287" s="8">
        <f t="shared" si="55"/>
        <v>892.85714285714289</v>
      </c>
      <c r="D287" s="8">
        <f t="shared" si="56"/>
        <v>200</v>
      </c>
      <c r="E287" s="8">
        <f t="shared" si="60"/>
        <v>1018.1268583332463</v>
      </c>
      <c r="F287" s="8">
        <f t="shared" si="61"/>
        <v>2110.9840011903893</v>
      </c>
      <c r="G287" s="8">
        <f t="shared" si="58"/>
        <v>126785.71428571401</v>
      </c>
      <c r="I287" s="8">
        <f>IF(A287&gt;$C$7,,I286)</f>
        <v>9214.5712677534375</v>
      </c>
      <c r="K287" s="8">
        <f t="shared" si="57"/>
        <v>-7103.5872665630486</v>
      </c>
      <c r="M287" s="8">
        <f t="shared" si="59"/>
        <v>0</v>
      </c>
      <c r="O287" s="19">
        <f>IF(M287&gt;0,0,-K287/Calculadora!$B$17)</f>
        <v>3.5792667707644395E-2</v>
      </c>
      <c r="Q287" s="22">
        <f>IF(A287&gt;$C$7,,Q286*((1+Calculadora!$B$27)^(1/12)))</f>
        <v>1542018.7619519392</v>
      </c>
      <c r="R287" s="22">
        <f>IF(A287&gt;$C$7,,IF(M287&gt;0,Q287-G287-M287,Q287-G287-Calculadora!$B$17))</f>
        <v>1216768.1742294261</v>
      </c>
      <c r="S287" s="19">
        <f>IF(A287&gt;$C$7,,IF(K287&gt;0,R287/M287,R287/Calculadora!$B$17))</f>
        <v>6.1308994038025819</v>
      </c>
    </row>
    <row r="288" spans="1:19">
      <c r="A288" s="7">
        <v>279</v>
      </c>
      <c r="B288" s="9">
        <f t="shared" ca="1" si="62"/>
        <v>53859</v>
      </c>
      <c r="C288" s="8">
        <f t="shared" si="55"/>
        <v>892.85714285714289</v>
      </c>
      <c r="D288" s="8">
        <f t="shared" si="56"/>
        <v>200</v>
      </c>
      <c r="E288" s="8">
        <f t="shared" si="60"/>
        <v>1011.0070900931537</v>
      </c>
      <c r="F288" s="8">
        <f t="shared" si="61"/>
        <v>2103.8642329502964</v>
      </c>
      <c r="G288" s="8">
        <f t="shared" si="58"/>
        <v>125892.85714285687</v>
      </c>
      <c r="I288" s="8">
        <f t="shared" ref="I288:I297" si="64">IF(A288&gt;$C$7,,I287)</f>
        <v>9214.5712677534375</v>
      </c>
      <c r="K288" s="8">
        <f t="shared" si="57"/>
        <v>-7110.7070348031411</v>
      </c>
      <c r="M288" s="8">
        <f t="shared" si="59"/>
        <v>0</v>
      </c>
      <c r="O288" s="19">
        <f>IF(M288&gt;0,0,-K288/Calculadora!$B$17)</f>
        <v>3.5828541906019147E-2</v>
      </c>
      <c r="Q288" s="22">
        <f>IF(A288&gt;$C$7,,Q287*((1+Calculadora!$B$27)^(1/12)))</f>
        <v>1548301.1372648396</v>
      </c>
      <c r="R288" s="22">
        <f>IF(A288&gt;$C$7,,IF(M288&gt;0,Q288-G288-M288,Q288-G288-Calculadora!$B$17))</f>
        <v>1223943.4066851838</v>
      </c>
      <c r="S288" s="19">
        <f>IF(A288&gt;$C$7,,IF(K288&gt;0,R288/M288,R288/Calculadora!$B$17))</f>
        <v>6.1670530683352762</v>
      </c>
    </row>
    <row r="289" spans="1:19">
      <c r="A289" s="7">
        <v>280</v>
      </c>
      <c r="B289" s="9">
        <f t="shared" ca="1" si="62"/>
        <v>53889</v>
      </c>
      <c r="C289" s="8">
        <f t="shared" si="55"/>
        <v>892.85714285714289</v>
      </c>
      <c r="D289" s="8">
        <f t="shared" si="56"/>
        <v>200</v>
      </c>
      <c r="E289" s="8">
        <f t="shared" si="60"/>
        <v>1003.8873218530609</v>
      </c>
      <c r="F289" s="8">
        <f t="shared" si="61"/>
        <v>2096.7444647102038</v>
      </c>
      <c r="G289" s="8">
        <f t="shared" si="58"/>
        <v>124999.99999999972</v>
      </c>
      <c r="I289" s="8">
        <f t="shared" si="64"/>
        <v>9214.5712677534375</v>
      </c>
      <c r="K289" s="8">
        <f t="shared" si="57"/>
        <v>-7117.8268030432337</v>
      </c>
      <c r="M289" s="8">
        <f t="shared" si="59"/>
        <v>0</v>
      </c>
      <c r="O289" s="19">
        <f>IF(M289&gt;0,0,-K289/Calculadora!$B$17)</f>
        <v>3.5864416104393906E-2</v>
      </c>
      <c r="Q289" s="22">
        <f>IF(A289&gt;$C$7,,Q288*((1+Calculadora!$B$27)^(1/12)))</f>
        <v>1554609.10775242</v>
      </c>
      <c r="R289" s="22">
        <f>IF(A289&gt;$C$7,,IF(M289&gt;0,Q289-G289-M289,Q289-G289-Calculadora!$B$17))</f>
        <v>1231144.2343156212</v>
      </c>
      <c r="S289" s="19">
        <f>IF(A289&gt;$C$7,,IF(K289&gt;0,R289/M289,R289/Calculadora!$B$17))</f>
        <v>6.2033356986352448</v>
      </c>
    </row>
    <row r="290" spans="1:19">
      <c r="A290" s="7">
        <v>281</v>
      </c>
      <c r="B290" s="9">
        <f t="shared" ca="1" si="62"/>
        <v>53920</v>
      </c>
      <c r="C290" s="8">
        <f t="shared" si="55"/>
        <v>892.85714285714289</v>
      </c>
      <c r="D290" s="8">
        <f t="shared" si="56"/>
        <v>200</v>
      </c>
      <c r="E290" s="8">
        <f t="shared" si="60"/>
        <v>996.7675536129683</v>
      </c>
      <c r="F290" s="8">
        <f t="shared" si="61"/>
        <v>2089.6246964701113</v>
      </c>
      <c r="G290" s="8">
        <f t="shared" si="58"/>
        <v>124107.14285714258</v>
      </c>
      <c r="I290" s="8">
        <f t="shared" si="64"/>
        <v>9214.5712677534375</v>
      </c>
      <c r="K290" s="8">
        <f t="shared" si="57"/>
        <v>-7124.9465712833262</v>
      </c>
      <c r="M290" s="8">
        <f t="shared" si="59"/>
        <v>0</v>
      </c>
      <c r="O290" s="19">
        <f>IF(M290&gt;0,0,-K290/Calculadora!$B$17)</f>
        <v>3.5900290302768659E-2</v>
      </c>
      <c r="Q290" s="22">
        <f>IF(A290&gt;$C$7,,Q289*((1+Calculadora!$B$27)^(1/12)))</f>
        <v>1560942.7776925904</v>
      </c>
      <c r="R290" s="22">
        <f>IF(A290&gt;$C$7,,IF(M290&gt;0,Q290-G290-M290,Q290-G290-Calculadora!$B$17))</f>
        <v>1238370.7613986488</v>
      </c>
      <c r="S290" s="19">
        <f>IF(A290&gt;$C$7,,IF(K290&gt;0,R290/M290,R290/Calculadora!$B$17))</f>
        <v>6.2397478201249896</v>
      </c>
    </row>
    <row r="291" spans="1:19">
      <c r="A291" s="7">
        <v>282</v>
      </c>
      <c r="B291" s="9">
        <f t="shared" ca="1" si="62"/>
        <v>53951</v>
      </c>
      <c r="C291" s="8">
        <f t="shared" si="55"/>
        <v>892.85714285714289</v>
      </c>
      <c r="D291" s="8">
        <f t="shared" si="56"/>
        <v>200</v>
      </c>
      <c r="E291" s="8">
        <f t="shared" si="60"/>
        <v>989.64778537287566</v>
      </c>
      <c r="F291" s="8">
        <f t="shared" si="61"/>
        <v>2082.5049282300188</v>
      </c>
      <c r="G291" s="8">
        <f t="shared" si="58"/>
        <v>123214.28571428543</v>
      </c>
      <c r="I291" s="8">
        <f t="shared" si="64"/>
        <v>9214.5712677534375</v>
      </c>
      <c r="K291" s="8">
        <f t="shared" si="57"/>
        <v>-7132.0663395234187</v>
      </c>
      <c r="M291" s="8">
        <f t="shared" si="59"/>
        <v>0</v>
      </c>
      <c r="O291" s="19">
        <f>IF(M291&gt;0,0,-K291/Calculadora!$B$17)</f>
        <v>3.5936164501143418E-2</v>
      </c>
      <c r="Q291" s="22">
        <f>IF(A291&gt;$C$7,,Q290*((1+Calculadora!$B$27)^(1/12)))</f>
        <v>1567302.2517881019</v>
      </c>
      <c r="R291" s="22">
        <f>IF(A291&gt;$C$7,,IF(M291&gt;0,Q291-G291-M291,Q291-G291-Calculadora!$B$17))</f>
        <v>1245623.0926370174</v>
      </c>
      <c r="S291" s="19">
        <f>IF(A291&gt;$C$7,,IF(K291&gt;0,R291/M291,R291/Calculadora!$B$17))</f>
        <v>6.2762899603676461</v>
      </c>
    </row>
    <row r="292" spans="1:19">
      <c r="A292" s="7">
        <v>283</v>
      </c>
      <c r="B292" s="9">
        <f t="shared" ca="1" si="62"/>
        <v>53981</v>
      </c>
      <c r="C292" s="8">
        <f t="shared" si="55"/>
        <v>892.85714285714289</v>
      </c>
      <c r="D292" s="8">
        <f t="shared" si="56"/>
        <v>200</v>
      </c>
      <c r="E292" s="8">
        <f t="shared" si="60"/>
        <v>982.52801713278302</v>
      </c>
      <c r="F292" s="8">
        <f t="shared" si="61"/>
        <v>2075.3851599899258</v>
      </c>
      <c r="G292" s="8">
        <f t="shared" si="58"/>
        <v>122321.42857142829</v>
      </c>
      <c r="I292" s="8">
        <f t="shared" si="64"/>
        <v>9214.5712677534375</v>
      </c>
      <c r="K292" s="8">
        <f t="shared" si="57"/>
        <v>-7139.1861077635112</v>
      </c>
      <c r="M292" s="8">
        <f t="shared" si="59"/>
        <v>0</v>
      </c>
      <c r="O292" s="19">
        <f>IF(M292&gt;0,0,-K292/Calculadora!$B$17)</f>
        <v>3.597203869951817E-2</v>
      </c>
      <c r="Q292" s="22">
        <f>IF(A292&gt;$C$7,,Q291*((1+Calculadora!$B$27)^(1/12)))</f>
        <v>1573687.6351682774</v>
      </c>
      <c r="R292" s="22">
        <f>IF(A292&gt;$C$7,,IF(M292&gt;0,Q292-G292-M292,Q292-G292-Calculadora!$B$17))</f>
        <v>1252901.33316005</v>
      </c>
      <c r="S292" s="19">
        <f>IF(A292&gt;$C$7,,IF(K292&gt;0,R292/M292,R292/Calculadora!$B$17))</f>
        <v>6.3129626490757076</v>
      </c>
    </row>
    <row r="293" spans="1:19">
      <c r="A293" s="7">
        <v>284</v>
      </c>
      <c r="B293" s="9">
        <f t="shared" ca="1" si="62"/>
        <v>54012</v>
      </c>
      <c r="C293" s="8">
        <f t="shared" si="55"/>
        <v>892.85714285714289</v>
      </c>
      <c r="D293" s="8">
        <f t="shared" si="56"/>
        <v>200</v>
      </c>
      <c r="E293" s="8">
        <f t="shared" si="60"/>
        <v>975.40824889269038</v>
      </c>
      <c r="F293" s="8">
        <f t="shared" si="61"/>
        <v>2068.2653917498333</v>
      </c>
      <c r="G293" s="8">
        <f t="shared" si="58"/>
        <v>121428.57142857114</v>
      </c>
      <c r="I293" s="8">
        <f t="shared" si="64"/>
        <v>9214.5712677534375</v>
      </c>
      <c r="K293" s="8">
        <f t="shared" si="57"/>
        <v>-7146.3058760036038</v>
      </c>
      <c r="M293" s="8">
        <f t="shared" si="59"/>
        <v>0</v>
      </c>
      <c r="O293" s="19">
        <f>IF(M293&gt;0,0,-K293/Calculadora!$B$17)</f>
        <v>3.600791289789293E-2</v>
      </c>
      <c r="Q293" s="22">
        <f>IF(A293&gt;$C$7,,Q292*((1+Calculadora!$B$27)^(1/12)))</f>
        <v>1580099.0333907499</v>
      </c>
      <c r="R293" s="22">
        <f>IF(A293&gt;$C$7,,IF(M293&gt;0,Q293-G293-M293,Q293-G293-Calculadora!$B$17))</f>
        <v>1260205.5885253798</v>
      </c>
      <c r="S293" s="19">
        <f>IF(A293&gt;$C$7,,IF(K293&gt;0,R293/M293,R293/Calculadora!$B$17))</f>
        <v>6.3497664181197839</v>
      </c>
    </row>
    <row r="294" spans="1:19">
      <c r="A294" s="7">
        <v>285</v>
      </c>
      <c r="B294" s="9">
        <f t="shared" ca="1" si="62"/>
        <v>54042</v>
      </c>
      <c r="C294" s="8">
        <f t="shared" si="55"/>
        <v>892.85714285714289</v>
      </c>
      <c r="D294" s="8">
        <f t="shared" si="56"/>
        <v>200</v>
      </c>
      <c r="E294" s="8">
        <f t="shared" si="60"/>
        <v>968.28848065259763</v>
      </c>
      <c r="F294" s="8">
        <f t="shared" si="61"/>
        <v>2061.1456235097403</v>
      </c>
      <c r="G294" s="8">
        <f t="shared" si="58"/>
        <v>120535.714285714</v>
      </c>
      <c r="I294" s="8">
        <f t="shared" si="64"/>
        <v>9214.5712677534375</v>
      </c>
      <c r="K294" s="8">
        <f t="shared" si="57"/>
        <v>-7153.4256442436972</v>
      </c>
      <c r="M294" s="8">
        <f t="shared" si="59"/>
        <v>0</v>
      </c>
      <c r="O294" s="19">
        <f>IF(M294&gt;0,0,-K294/Calculadora!$B$17)</f>
        <v>3.6043787096267689E-2</v>
      </c>
      <c r="Q294" s="22">
        <f>IF(A294&gt;$C$7,,Q293*((1+Calculadora!$B$27)^(1/12)))</f>
        <v>1586536.552443207</v>
      </c>
      <c r="R294" s="22">
        <f>IF(A294&gt;$C$7,,IF(M294&gt;0,Q294-G294-M294,Q294-G294-Calculadora!$B$17))</f>
        <v>1267535.9647206939</v>
      </c>
      <c r="S294" s="19">
        <f>IF(A294&gt;$C$7,,IF(K294&gt;0,R294/M294,R294/Calculadora!$B$17))</f>
        <v>6.3867018015373871</v>
      </c>
    </row>
    <row r="295" spans="1:19">
      <c r="A295" s="7">
        <v>286</v>
      </c>
      <c r="B295" s="9">
        <f t="shared" ca="1" si="62"/>
        <v>54073</v>
      </c>
      <c r="C295" s="8">
        <f t="shared" si="55"/>
        <v>892.85714285714289</v>
      </c>
      <c r="D295" s="8">
        <f t="shared" si="56"/>
        <v>200</v>
      </c>
      <c r="E295" s="8">
        <f t="shared" si="60"/>
        <v>961.16871241250499</v>
      </c>
      <c r="F295" s="8">
        <f t="shared" si="61"/>
        <v>2054.0258552696478</v>
      </c>
      <c r="G295" s="8">
        <f t="shared" si="58"/>
        <v>119642.85714285685</v>
      </c>
      <c r="I295" s="8">
        <f t="shared" si="64"/>
        <v>9214.5712677534375</v>
      </c>
      <c r="K295" s="8">
        <f t="shared" si="57"/>
        <v>-7160.5454124837897</v>
      </c>
      <c r="M295" s="8">
        <f t="shared" si="59"/>
        <v>0</v>
      </c>
      <c r="O295" s="19">
        <f>IF(M295&gt;0,0,-K295/Calculadora!$B$17)</f>
        <v>3.6079661294642441E-2</v>
      </c>
      <c r="Q295" s="22">
        <f>IF(A295&gt;$C$7,,Q294*((1+Calculadora!$B$27)^(1/12)))</f>
        <v>1593000.2987451432</v>
      </c>
      <c r="R295" s="22">
        <f>IF(A295&gt;$C$7,,IF(M295&gt;0,Q295-G295-M295,Q295-G295-Calculadora!$B$17))</f>
        <v>1274892.5681654874</v>
      </c>
      <c r="S295" s="19">
        <f>IF(A295&gt;$C$7,,IF(K295&gt;0,R295/M295,R295/Calculadora!$B$17))</f>
        <v>6.4237693355417669</v>
      </c>
    </row>
    <row r="296" spans="1:19">
      <c r="A296" s="7">
        <v>287</v>
      </c>
      <c r="B296" s="9">
        <f t="shared" ca="1" si="62"/>
        <v>54104</v>
      </c>
      <c r="C296" s="8">
        <f t="shared" si="55"/>
        <v>892.85714285714289</v>
      </c>
      <c r="D296" s="8">
        <f t="shared" si="56"/>
        <v>200</v>
      </c>
      <c r="E296" s="8">
        <f t="shared" si="60"/>
        <v>954.04894417241235</v>
      </c>
      <c r="F296" s="8">
        <f t="shared" si="61"/>
        <v>2046.9060870295552</v>
      </c>
      <c r="G296" s="8">
        <f t="shared" si="58"/>
        <v>118749.99999999971</v>
      </c>
      <c r="I296" s="8">
        <f t="shared" si="64"/>
        <v>9214.5712677534375</v>
      </c>
      <c r="K296" s="8">
        <f t="shared" si="57"/>
        <v>-7167.6651807238823</v>
      </c>
      <c r="M296" s="8">
        <f t="shared" si="59"/>
        <v>0</v>
      </c>
      <c r="O296" s="19">
        <f>IF(M296&gt;0,0,-K296/Calculadora!$B$17)</f>
        <v>3.6115535493017201E-2</v>
      </c>
      <c r="Q296" s="22">
        <f>IF(A296&gt;$C$7,,Q295*((1+Calculadora!$B$27)^(1/12)))</f>
        <v>1599490.3791496197</v>
      </c>
      <c r="R296" s="22">
        <f>IF(A296&gt;$C$7,,IF(M296&gt;0,Q296-G296-M296,Q296-G296-Calculadora!$B$17))</f>
        <v>1282275.5057128209</v>
      </c>
      <c r="S296" s="19">
        <f>IF(A296&gt;$C$7,,IF(K296&gt;0,R296/M296,R296/Calculadora!$B$17))</f>
        <v>6.4609695585307714</v>
      </c>
    </row>
    <row r="297" spans="1:19">
      <c r="A297" s="7">
        <v>288</v>
      </c>
      <c r="B297" s="9">
        <f t="shared" ca="1" si="62"/>
        <v>54133</v>
      </c>
      <c r="C297" s="8">
        <f t="shared" si="55"/>
        <v>892.85714285714289</v>
      </c>
      <c r="D297" s="8">
        <f t="shared" si="56"/>
        <v>200</v>
      </c>
      <c r="E297" s="8">
        <f t="shared" si="60"/>
        <v>946.92917593231971</v>
      </c>
      <c r="F297" s="8">
        <f t="shared" si="61"/>
        <v>2039.7863187894627</v>
      </c>
      <c r="G297" s="8">
        <f t="shared" si="58"/>
        <v>117857.14285714256</v>
      </c>
      <c r="I297" s="8">
        <f t="shared" si="64"/>
        <v>9214.5712677534375</v>
      </c>
      <c r="K297" s="8">
        <f t="shared" si="57"/>
        <v>-7174.7849489639748</v>
      </c>
      <c r="M297" s="8">
        <f t="shared" si="59"/>
        <v>0</v>
      </c>
      <c r="O297" s="19">
        <f>IF(M297&gt;0,0,-K297/Calculadora!$B$17)</f>
        <v>3.6151409691391953E-2</v>
      </c>
      <c r="Q297" s="22">
        <f>IF(A297&gt;$C$7,,Q296*((1+Calculadora!$B$27)^(1/12)))</f>
        <v>1606006.9009450299</v>
      </c>
      <c r="R297" s="22">
        <f>IF(A297&gt;$C$7,,IF(M297&gt;0,Q297-G297-M297,Q297-G297-Calculadora!$B$17))</f>
        <v>1289684.8846510884</v>
      </c>
      <c r="S297" s="19">
        <f>IF(A297&gt;$C$7,,IF(K297&gt;0,R297/M297,R297/Calculadora!$B$17))</f>
        <v>6.4983030110957509</v>
      </c>
    </row>
    <row r="298" spans="1:19">
      <c r="A298" s="7">
        <v>289</v>
      </c>
      <c r="B298" s="9">
        <f t="shared" ca="1" si="62"/>
        <v>54164</v>
      </c>
      <c r="C298" s="8">
        <f t="shared" si="55"/>
        <v>892.85714285714289</v>
      </c>
      <c r="D298" s="8">
        <f t="shared" si="56"/>
        <v>200</v>
      </c>
      <c r="E298" s="8">
        <f t="shared" si="60"/>
        <v>939.80940769222707</v>
      </c>
      <c r="F298" s="8">
        <f t="shared" si="61"/>
        <v>2032.66655054937</v>
      </c>
      <c r="G298" s="8">
        <f t="shared" si="58"/>
        <v>116964.28571428542</v>
      </c>
      <c r="I298" s="8">
        <f>IF(A298&gt;$C$7,,I297*(Calculadora!$B$12+1))</f>
        <v>9675.2998311411102</v>
      </c>
      <c r="K298" s="8">
        <f t="shared" si="57"/>
        <v>-7642.63328059174</v>
      </c>
      <c r="M298" s="8">
        <f t="shared" si="59"/>
        <v>0</v>
      </c>
      <c r="O298" s="19">
        <f>IF(M298&gt;0,0,-K298/Calculadora!$B$17)</f>
        <v>3.8508745392798839E-2</v>
      </c>
      <c r="Q298" s="22">
        <f>IF(A298&gt;$C$7,,Q297*((1+Calculadora!$B$27)^(1/12)))</f>
        <v>1612549.9718568735</v>
      </c>
      <c r="R298" s="22">
        <f>IF(A298&gt;$C$7,,IF(M298&gt;0,Q298-G298-M298,Q298-G298-Calculadora!$B$17))</f>
        <v>1297120.812705789</v>
      </c>
      <c r="S298" s="19">
        <f>IF(A298&gt;$C$7,,IF(K298&gt;0,R298/M298,R298/Calculadora!$B$17))</f>
        <v>6.5357702360304879</v>
      </c>
    </row>
    <row r="299" spans="1:19">
      <c r="A299" s="7">
        <v>290</v>
      </c>
      <c r="B299" s="9">
        <f t="shared" ca="1" si="62"/>
        <v>54194</v>
      </c>
      <c r="C299" s="8">
        <f t="shared" si="55"/>
        <v>892.85714285714289</v>
      </c>
      <c r="D299" s="8">
        <f t="shared" si="56"/>
        <v>200</v>
      </c>
      <c r="E299" s="8">
        <f t="shared" si="60"/>
        <v>932.68963945213432</v>
      </c>
      <c r="F299" s="8">
        <f t="shared" si="61"/>
        <v>2025.5467823092772</v>
      </c>
      <c r="G299" s="8">
        <f t="shared" si="58"/>
        <v>116071.42857142827</v>
      </c>
      <c r="I299" s="8">
        <f>IF(A299&gt;$C$7,,I298)</f>
        <v>9675.2998311411102</v>
      </c>
      <c r="K299" s="8">
        <f t="shared" si="57"/>
        <v>-7649.7530488318334</v>
      </c>
      <c r="M299" s="8">
        <f t="shared" si="59"/>
        <v>0</v>
      </c>
      <c r="O299" s="19">
        <f>IF(M299&gt;0,0,-K299/Calculadora!$B$17)</f>
        <v>3.8544619591173598E-2</v>
      </c>
      <c r="Q299" s="22">
        <f>IF(A299&gt;$C$7,,Q298*((1+Calculadora!$B$27)^(1/12)))</f>
        <v>1619119.700049537</v>
      </c>
      <c r="R299" s="22">
        <f>IF(A299&gt;$C$7,,IF(M299&gt;0,Q299-G299-M299,Q299-G299-Calculadora!$B$17))</f>
        <v>1304583.3980413098</v>
      </c>
      <c r="S299" s="19">
        <f>IF(A299&gt;$C$7,,IF(K299&gt;0,R299/M299,R299/Calculadora!$B$17))</f>
        <v>6.5733717783401771</v>
      </c>
    </row>
    <row r="300" spans="1:19">
      <c r="A300" s="7">
        <v>291</v>
      </c>
      <c r="B300" s="9">
        <f t="shared" ca="1" si="62"/>
        <v>54225</v>
      </c>
      <c r="C300" s="8">
        <f t="shared" si="55"/>
        <v>892.85714285714289</v>
      </c>
      <c r="D300" s="8">
        <f t="shared" si="56"/>
        <v>200</v>
      </c>
      <c r="E300" s="8">
        <f t="shared" si="60"/>
        <v>925.56987121204168</v>
      </c>
      <c r="F300" s="8">
        <f t="shared" si="61"/>
        <v>2018.4270140691847</v>
      </c>
      <c r="G300" s="8">
        <f t="shared" si="58"/>
        <v>115178.57142857113</v>
      </c>
      <c r="I300" s="8">
        <f t="shared" ref="I300:I309" si="65">IF(A300&gt;$C$7,,I299)</f>
        <v>9675.2998311411102</v>
      </c>
      <c r="K300" s="8">
        <f t="shared" si="57"/>
        <v>-7656.872817071926</v>
      </c>
      <c r="M300" s="8">
        <f t="shared" si="59"/>
        <v>0</v>
      </c>
      <c r="O300" s="19">
        <f>IF(M300&gt;0,0,-K300/Calculadora!$B$17)</f>
        <v>3.8580493789548358E-2</v>
      </c>
      <c r="Q300" s="22">
        <f>IF(A300&gt;$C$7,,Q299*((1+Calculadora!$B$27)^(1/12)))</f>
        <v>1625716.1941280824</v>
      </c>
      <c r="R300" s="22">
        <f>IF(A300&gt;$C$7,,IF(M300&gt;0,Q300-G300-M300,Q300-G300-Calculadora!$B$17))</f>
        <v>1312072.7492627122</v>
      </c>
      <c r="S300" s="19">
        <f>IF(A300&gt;$C$7,,IF(K300&gt;0,R300/M300,R300/Calculadora!$B$17))</f>
        <v>6.6111081852504272</v>
      </c>
    </row>
    <row r="301" spans="1:19">
      <c r="A301" s="7">
        <v>292</v>
      </c>
      <c r="B301" s="9">
        <f t="shared" ca="1" si="62"/>
        <v>54255</v>
      </c>
      <c r="C301" s="8">
        <f t="shared" si="55"/>
        <v>892.85714285714289</v>
      </c>
      <c r="D301" s="8">
        <f t="shared" si="56"/>
        <v>200</v>
      </c>
      <c r="E301" s="8">
        <f t="shared" si="60"/>
        <v>918.45010297194904</v>
      </c>
      <c r="F301" s="8">
        <f t="shared" si="61"/>
        <v>2011.3072458290919</v>
      </c>
      <c r="G301" s="8">
        <f t="shared" si="58"/>
        <v>114285.71428571398</v>
      </c>
      <c r="I301" s="8">
        <f t="shared" si="65"/>
        <v>9675.2998311411102</v>
      </c>
      <c r="K301" s="8">
        <f t="shared" si="57"/>
        <v>-7663.9925853120185</v>
      </c>
      <c r="M301" s="8">
        <f t="shared" si="59"/>
        <v>0</v>
      </c>
      <c r="O301" s="19">
        <f>IF(M301&gt;0,0,-K301/Calculadora!$B$17)</f>
        <v>3.861636798792311E-2</v>
      </c>
      <c r="Q301" s="22">
        <f>IF(A301&gt;$C$7,,Q300*((1+Calculadora!$B$27)^(1/12)))</f>
        <v>1632339.5631400419</v>
      </c>
      <c r="R301" s="22">
        <f>IF(A301&gt;$C$7,,IF(M301&gt;0,Q301-G301-M301,Q301-G301-Calculadora!$B$17))</f>
        <v>1319588.9754175288</v>
      </c>
      <c r="S301" s="19">
        <f>IF(A301&gt;$C$7,,IF(K301&gt;0,R301/M301,R301/Calculadora!$B$17))</f>
        <v>6.648980006216318</v>
      </c>
    </row>
    <row r="302" spans="1:19">
      <c r="A302" s="7">
        <v>293</v>
      </c>
      <c r="B302" s="9">
        <f t="shared" ca="1" si="62"/>
        <v>54286</v>
      </c>
      <c r="C302" s="8">
        <f t="shared" si="55"/>
        <v>892.85714285714289</v>
      </c>
      <c r="D302" s="8">
        <f t="shared" si="56"/>
        <v>200</v>
      </c>
      <c r="E302" s="8">
        <f t="shared" si="60"/>
        <v>911.3303347318564</v>
      </c>
      <c r="F302" s="8">
        <f t="shared" si="61"/>
        <v>2004.1874775889992</v>
      </c>
      <c r="G302" s="8">
        <f t="shared" si="58"/>
        <v>113392.85714285684</v>
      </c>
      <c r="I302" s="8">
        <f t="shared" si="65"/>
        <v>9675.2998311411102</v>
      </c>
      <c r="K302" s="8">
        <f t="shared" si="57"/>
        <v>-7671.112353552111</v>
      </c>
      <c r="M302" s="8">
        <f t="shared" si="59"/>
        <v>0</v>
      </c>
      <c r="O302" s="19">
        <f>IF(M302&gt;0,0,-K302/Calculadora!$B$17)</f>
        <v>3.8652242186297869E-2</v>
      </c>
      <c r="Q302" s="22">
        <f>IF(A302&gt;$C$7,,Q301*((1+Calculadora!$B$27)^(1/12)))</f>
        <v>1638989.9165772209</v>
      </c>
      <c r="R302" s="22">
        <f>IF(A302&gt;$C$7,,IF(M302&gt;0,Q302-G302-M302,Q302-G302-Calculadora!$B$17))</f>
        <v>1327132.185997565</v>
      </c>
      <c r="S302" s="19">
        <f>IF(A302&gt;$C$7,,IF(K302&gt;0,R302/M302,R302/Calculadora!$B$17))</f>
        <v>6.6869877929314736</v>
      </c>
    </row>
    <row r="303" spans="1:19">
      <c r="A303" s="7">
        <v>294</v>
      </c>
      <c r="B303" s="9">
        <f t="shared" ca="1" si="62"/>
        <v>54317</v>
      </c>
      <c r="C303" s="8">
        <f t="shared" si="55"/>
        <v>892.85714285714289</v>
      </c>
      <c r="D303" s="8">
        <f t="shared" si="56"/>
        <v>200</v>
      </c>
      <c r="E303" s="8">
        <f t="shared" si="60"/>
        <v>904.21056649176376</v>
      </c>
      <c r="F303" s="8">
        <f t="shared" si="61"/>
        <v>1997.0677093489066</v>
      </c>
      <c r="G303" s="8">
        <f t="shared" si="58"/>
        <v>112499.99999999969</v>
      </c>
      <c r="I303" s="8">
        <f t="shared" si="65"/>
        <v>9675.2998311411102</v>
      </c>
      <c r="K303" s="8">
        <f t="shared" si="57"/>
        <v>-7678.2321217922035</v>
      </c>
      <c r="M303" s="8">
        <f t="shared" si="59"/>
        <v>0</v>
      </c>
      <c r="O303" s="19">
        <f>IF(M303&gt;0,0,-K303/Calculadora!$B$17)</f>
        <v>3.8688116384672622E-2</v>
      </c>
      <c r="Q303" s="22">
        <f>IF(A303&gt;$C$7,,Q302*((1+Calculadora!$B$27)^(1/12)))</f>
        <v>1645667.3643775079</v>
      </c>
      <c r="R303" s="22">
        <f>IF(A303&gt;$C$7,,IF(M303&gt;0,Q303-G303-M303,Q303-G303-Calculadora!$B$17))</f>
        <v>1334702.4909407091</v>
      </c>
      <c r="S303" s="19">
        <f>IF(A303&gt;$C$7,,IF(K303&gt;0,R303/M303,R303/Calculadora!$B$17))</f>
        <v>6.725132099337185</v>
      </c>
    </row>
    <row r="304" spans="1:19">
      <c r="A304" s="7">
        <v>295</v>
      </c>
      <c r="B304" s="9">
        <f t="shared" ca="1" si="62"/>
        <v>54347</v>
      </c>
      <c r="C304" s="8">
        <f t="shared" si="55"/>
        <v>892.85714285714289</v>
      </c>
      <c r="D304" s="8">
        <f t="shared" si="56"/>
        <v>200</v>
      </c>
      <c r="E304" s="8">
        <f t="shared" si="60"/>
        <v>897.090798251671</v>
      </c>
      <c r="F304" s="8">
        <f t="shared" si="61"/>
        <v>1989.9479411088139</v>
      </c>
      <c r="G304" s="8">
        <f t="shared" si="58"/>
        <v>111607.14285714255</v>
      </c>
      <c r="I304" s="8">
        <f t="shared" si="65"/>
        <v>9675.2998311411102</v>
      </c>
      <c r="K304" s="8">
        <f t="shared" si="57"/>
        <v>-7685.3518900322961</v>
      </c>
      <c r="M304" s="8">
        <f t="shared" si="59"/>
        <v>0</v>
      </c>
      <c r="O304" s="19">
        <f>IF(M304&gt;0,0,-K304/Calculadora!$B$17)</f>
        <v>3.8723990583047381E-2</v>
      </c>
      <c r="Q304" s="22">
        <f>IF(A304&gt;$C$7,,Q303*((1+Calculadora!$B$27)^(1/12)))</f>
        <v>1652372.0169266923</v>
      </c>
      <c r="R304" s="22">
        <f>IF(A304&gt;$C$7,,IF(M304&gt;0,Q304-G304-M304,Q304-G304-Calculadora!$B$17))</f>
        <v>1342300.0006327508</v>
      </c>
      <c r="S304" s="19">
        <f>IF(A304&gt;$C$7,,IF(K304&gt;0,R304/M304,R304/Calculadora!$B$17))</f>
        <v>6.7634134816315745</v>
      </c>
    </row>
    <row r="305" spans="1:19">
      <c r="A305" s="7">
        <v>296</v>
      </c>
      <c r="B305" s="9">
        <f t="shared" ca="1" si="62"/>
        <v>54378</v>
      </c>
      <c r="C305" s="8">
        <f t="shared" si="55"/>
        <v>892.85714285714289</v>
      </c>
      <c r="D305" s="8">
        <f t="shared" si="56"/>
        <v>200</v>
      </c>
      <c r="E305" s="8">
        <f t="shared" si="60"/>
        <v>889.97103001157836</v>
      </c>
      <c r="F305" s="8">
        <f t="shared" si="61"/>
        <v>1982.8281728687211</v>
      </c>
      <c r="G305" s="8">
        <f t="shared" si="58"/>
        <v>110714.2857142854</v>
      </c>
      <c r="I305" s="8">
        <f t="shared" si="65"/>
        <v>9675.2998311411102</v>
      </c>
      <c r="K305" s="8">
        <f t="shared" si="57"/>
        <v>-7692.4716582723886</v>
      </c>
      <c r="M305" s="8">
        <f t="shared" si="59"/>
        <v>0</v>
      </c>
      <c r="O305" s="19">
        <f>IF(M305&gt;0,0,-K305/Calculadora!$B$17)</f>
        <v>3.8759864781422133E-2</v>
      </c>
      <c r="Q305" s="22">
        <f>IF(A305&gt;$C$7,,Q304*((1+Calculadora!$B$27)^(1/12)))</f>
        <v>1659103.9850602883</v>
      </c>
      <c r="R305" s="22">
        <f>IF(A305&gt;$C$7,,IF(M305&gt;0,Q305-G305-M305,Q305-G305-Calculadora!$B$17))</f>
        <v>1349924.8259092038</v>
      </c>
      <c r="S305" s="19">
        <f>IF(A305&gt;$C$7,,IF(K305&gt;0,R305/M305,R305/Calculadora!$B$17))</f>
        <v>6.8018324982787757</v>
      </c>
    </row>
    <row r="306" spans="1:19">
      <c r="A306" s="7">
        <v>297</v>
      </c>
      <c r="B306" s="9">
        <f t="shared" ca="1" si="62"/>
        <v>54408</v>
      </c>
      <c r="C306" s="8">
        <f t="shared" si="55"/>
        <v>892.85714285714289</v>
      </c>
      <c r="D306" s="8">
        <f t="shared" si="56"/>
        <v>200</v>
      </c>
      <c r="E306" s="8">
        <f t="shared" si="60"/>
        <v>882.85126177148572</v>
      </c>
      <c r="F306" s="8">
        <f t="shared" si="61"/>
        <v>1975.7084046286286</v>
      </c>
      <c r="G306" s="8">
        <f t="shared" si="58"/>
        <v>109821.42857142826</v>
      </c>
      <c r="I306" s="8">
        <f t="shared" si="65"/>
        <v>9675.2998311411102</v>
      </c>
      <c r="K306" s="8">
        <f t="shared" si="57"/>
        <v>-7699.5914265124811</v>
      </c>
      <c r="M306" s="8">
        <f t="shared" si="59"/>
        <v>0</v>
      </c>
      <c r="O306" s="19">
        <f>IF(M306&gt;0,0,-K306/Calculadora!$B$17)</f>
        <v>3.8795738979796893E-2</v>
      </c>
      <c r="Q306" s="22">
        <f>IF(A306&gt;$C$7,,Q305*((1+Calculadora!$B$27)^(1/12)))</f>
        <v>1665863.3800653683</v>
      </c>
      <c r="R306" s="22">
        <f>IF(A306&gt;$C$7,,IF(M306&gt;0,Q306-G306-M306,Q306-G306-Calculadora!$B$17))</f>
        <v>1357577.078057141</v>
      </c>
      <c r="S306" s="19">
        <f>IF(A306&gt;$C$7,,IF(K306&gt;0,R306/M306,R306/Calculadora!$B$17))</f>
        <v>6.8403897100181821</v>
      </c>
    </row>
    <row r="307" spans="1:19">
      <c r="A307" s="7">
        <v>298</v>
      </c>
      <c r="B307" s="9">
        <f t="shared" ca="1" si="62"/>
        <v>54439</v>
      </c>
      <c r="C307" s="8">
        <f t="shared" si="55"/>
        <v>892.85714285714289</v>
      </c>
      <c r="D307" s="8">
        <f t="shared" si="56"/>
        <v>200</v>
      </c>
      <c r="E307" s="8">
        <f t="shared" si="60"/>
        <v>875.73149353139308</v>
      </c>
      <c r="F307" s="8">
        <f t="shared" si="61"/>
        <v>1968.5886363885361</v>
      </c>
      <c r="G307" s="8">
        <f t="shared" si="58"/>
        <v>108928.57142857111</v>
      </c>
      <c r="I307" s="8">
        <f t="shared" si="65"/>
        <v>9675.2998311411102</v>
      </c>
      <c r="K307" s="8">
        <f t="shared" si="57"/>
        <v>-7706.7111947525736</v>
      </c>
      <c r="M307" s="8">
        <f t="shared" si="59"/>
        <v>0</v>
      </c>
      <c r="O307" s="19">
        <f>IF(M307&gt;0,0,-K307/Calculadora!$B$17)</f>
        <v>3.8831613178171645E-2</v>
      </c>
      <c r="Q307" s="22">
        <f>IF(A307&gt;$C$7,,Q306*((1+Calculadora!$B$27)^(1/12)))</f>
        <v>1672650.3136824013</v>
      </c>
      <c r="R307" s="22">
        <f>IF(A307&gt;$C$7,,IF(M307&gt;0,Q307-G307-M307,Q307-G307-Calculadora!$B$17))</f>
        <v>1365256.8688170312</v>
      </c>
      <c r="S307" s="19">
        <f>IF(A307&gt;$C$7,,IF(K307&gt;0,R307/M307,R307/Calculadora!$B$17))</f>
        <v>6.879085679873703</v>
      </c>
    </row>
    <row r="308" spans="1:19">
      <c r="A308" s="7">
        <v>299</v>
      </c>
      <c r="B308" s="9">
        <f t="shared" ca="1" si="62"/>
        <v>54470</v>
      </c>
      <c r="C308" s="8">
        <f t="shared" si="55"/>
        <v>892.85714285714289</v>
      </c>
      <c r="D308" s="8">
        <f t="shared" si="56"/>
        <v>200</v>
      </c>
      <c r="E308" s="8">
        <f t="shared" si="60"/>
        <v>868.61172529130044</v>
      </c>
      <c r="F308" s="8">
        <f t="shared" si="61"/>
        <v>1961.4688681484433</v>
      </c>
      <c r="G308" s="8">
        <f t="shared" si="58"/>
        <v>108035.71428571397</v>
      </c>
      <c r="I308" s="8">
        <f t="shared" si="65"/>
        <v>9675.2998311411102</v>
      </c>
      <c r="K308" s="8">
        <f t="shared" si="57"/>
        <v>-7713.8309629926671</v>
      </c>
      <c r="M308" s="8">
        <f t="shared" si="59"/>
        <v>0</v>
      </c>
      <c r="O308" s="19">
        <f>IF(M308&gt;0,0,-K308/Calculadora!$B$17)</f>
        <v>3.8867487376546404E-2</v>
      </c>
      <c r="Q308" s="22">
        <f>IF(A308&gt;$C$7,,Q307*((1+Calculadora!$B$27)^(1/12)))</f>
        <v>1679464.8981071017</v>
      </c>
      <c r="R308" s="22">
        <f>IF(A308&gt;$C$7,,IF(M308&gt;0,Q308-G308-M308,Q308-G308-Calculadora!$B$17))</f>
        <v>1372964.3103845885</v>
      </c>
      <c r="S308" s="19">
        <f>IF(A308&gt;$C$7,,IF(K308&gt;0,R308/M308,R308/Calculadora!$B$17))</f>
        <v>6.9179209731630813</v>
      </c>
    </row>
    <row r="309" spans="1:19">
      <c r="A309" s="7">
        <v>300</v>
      </c>
      <c r="B309" s="9">
        <f t="shared" ca="1" si="62"/>
        <v>54498</v>
      </c>
      <c r="C309" s="8">
        <f t="shared" si="55"/>
        <v>892.85714285714289</v>
      </c>
      <c r="D309" s="8">
        <f t="shared" si="56"/>
        <v>200</v>
      </c>
      <c r="E309" s="8">
        <f t="shared" si="60"/>
        <v>861.49195705120769</v>
      </c>
      <c r="F309" s="8">
        <f t="shared" si="61"/>
        <v>1954.3490999083506</v>
      </c>
      <c r="G309" s="8">
        <f t="shared" si="58"/>
        <v>107142.85714285682</v>
      </c>
      <c r="I309" s="8">
        <f t="shared" si="65"/>
        <v>9675.2998311411102</v>
      </c>
      <c r="K309" s="8">
        <f t="shared" si="57"/>
        <v>-7720.9507312327596</v>
      </c>
      <c r="M309" s="8">
        <f t="shared" si="59"/>
        <v>0</v>
      </c>
      <c r="O309" s="19">
        <f>IF(M309&gt;0,0,-K309/Calculadora!$B$17)</f>
        <v>3.8903361574921164E-2</v>
      </c>
      <c r="Q309" s="22">
        <f>IF(A309&gt;$C$7,,Q308*((1+Calculadora!$B$27)^(1/12)))</f>
        <v>1686307.2459922824</v>
      </c>
      <c r="R309" s="22">
        <f>IF(A309&gt;$C$7,,IF(M309&gt;0,Q309-G309-M309,Q309-G309-Calculadora!$B$17))</f>
        <v>1380699.5154126266</v>
      </c>
      <c r="S309" s="19">
        <f>IF(A309&gt;$C$7,,IF(K309&gt;0,R309/M309,R309/Calculadora!$B$17))</f>
        <v>6.9568961575072326</v>
      </c>
    </row>
    <row r="310" spans="1:19">
      <c r="A310" s="7">
        <v>301</v>
      </c>
      <c r="B310" s="9">
        <f t="shared" ca="1" si="62"/>
        <v>54529</v>
      </c>
      <c r="C310" s="8">
        <f t="shared" si="55"/>
        <v>892.85714285714289</v>
      </c>
      <c r="D310" s="8">
        <f t="shared" si="56"/>
        <v>200</v>
      </c>
      <c r="E310" s="8">
        <f t="shared" si="60"/>
        <v>854.37218881111505</v>
      </c>
      <c r="F310" s="8">
        <f t="shared" si="61"/>
        <v>1947.2293316682581</v>
      </c>
      <c r="G310" s="8">
        <f t="shared" si="58"/>
        <v>106249.99999999968</v>
      </c>
      <c r="I310" s="8">
        <f>IF(A310&gt;$C$7,,I309*(Calculadora!$B$12+1))</f>
        <v>10159.064822698167</v>
      </c>
      <c r="K310" s="8">
        <f t="shared" si="57"/>
        <v>-8211.8354910299095</v>
      </c>
      <c r="M310" s="8">
        <f t="shared" si="59"/>
        <v>0</v>
      </c>
      <c r="O310" s="19">
        <f>IF(M310&gt;0,0,-K310/Calculadora!$B$17)</f>
        <v>4.1376770351479658E-2</v>
      </c>
      <c r="Q310" s="22">
        <f>IF(A310&gt;$C$7,,Q309*((1+Calculadora!$B$27)^(1/12)))</f>
        <v>1693177.4704497182</v>
      </c>
      <c r="R310" s="22">
        <f>IF(A310&gt;$C$7,,IF(M310&gt;0,Q310-G310-M310,Q310-G310-Calculadora!$B$17))</f>
        <v>1388462.5970129194</v>
      </c>
      <c r="S310" s="19">
        <f>IF(A310&gt;$C$7,,IF(K310&gt;0,R310/M310,R310/Calculadora!$B$17))</f>
        <v>6.9960118028396296</v>
      </c>
    </row>
    <row r="311" spans="1:19">
      <c r="A311" s="7">
        <v>302</v>
      </c>
      <c r="B311" s="9">
        <f t="shared" ca="1" si="62"/>
        <v>54559</v>
      </c>
      <c r="C311" s="8">
        <f t="shared" si="55"/>
        <v>892.85714285714289</v>
      </c>
      <c r="D311" s="8">
        <f t="shared" si="56"/>
        <v>200</v>
      </c>
      <c r="E311" s="8">
        <f t="shared" si="60"/>
        <v>847.25242057102241</v>
      </c>
      <c r="F311" s="8">
        <f t="shared" si="61"/>
        <v>1940.1095634281653</v>
      </c>
      <c r="G311" s="8">
        <f t="shared" si="58"/>
        <v>105357.14285714253</v>
      </c>
      <c r="I311" s="8">
        <f>IF(A311&gt;$C$7,,I310)</f>
        <v>10159.064822698167</v>
      </c>
      <c r="K311" s="8">
        <f t="shared" si="57"/>
        <v>-8218.955259270002</v>
      </c>
      <c r="M311" s="8">
        <f t="shared" si="59"/>
        <v>0</v>
      </c>
      <c r="O311" s="19">
        <f>IF(M311&gt;0,0,-K311/Calculadora!$B$17)</f>
        <v>4.1412644549854417E-2</v>
      </c>
      <c r="Q311" s="22">
        <f>IF(A311&gt;$C$7,,Q310*((1+Calculadora!$B$27)^(1/12)))</f>
        <v>1700075.6850520149</v>
      </c>
      <c r="R311" s="22">
        <f>IF(A311&gt;$C$7,,IF(M311&gt;0,Q311-G311-M311,Q311-G311-Calculadora!$B$17))</f>
        <v>1396253.6687580734</v>
      </c>
      <c r="S311" s="19">
        <f>IF(A311&gt;$C$7,,IF(K311&gt;0,R311/M311,R311/Calculadora!$B$17))</f>
        <v>7.0352684814157254</v>
      </c>
    </row>
    <row r="312" spans="1:19">
      <c r="A312" s="7">
        <v>303</v>
      </c>
      <c r="B312" s="9">
        <f t="shared" ca="1" si="62"/>
        <v>54590</v>
      </c>
      <c r="C312" s="8">
        <f t="shared" si="55"/>
        <v>892.85714285714289</v>
      </c>
      <c r="D312" s="8">
        <f t="shared" si="56"/>
        <v>200</v>
      </c>
      <c r="E312" s="8">
        <f t="shared" si="60"/>
        <v>840.13265233092977</v>
      </c>
      <c r="F312" s="8">
        <f t="shared" si="61"/>
        <v>1932.9897951880725</v>
      </c>
      <c r="G312" s="8">
        <f t="shared" si="58"/>
        <v>104464.28571428539</v>
      </c>
      <c r="I312" s="8">
        <f t="shared" ref="I312:I321" si="66">IF(A312&gt;$C$7,,I311)</f>
        <v>10159.064822698167</v>
      </c>
      <c r="K312" s="8">
        <f t="shared" si="57"/>
        <v>-8226.0750275100945</v>
      </c>
      <c r="M312" s="8">
        <f t="shared" si="59"/>
        <v>0</v>
      </c>
      <c r="O312" s="19">
        <f>IF(M312&gt;0,0,-K312/Calculadora!$B$17)</f>
        <v>4.144851874822917E-2</v>
      </c>
      <c r="Q312" s="22">
        <f>IF(A312&gt;$C$7,,Q311*((1+Calculadora!$B$27)^(1/12)))</f>
        <v>1707002.0038344876</v>
      </c>
      <c r="R312" s="22">
        <f>IF(A312&gt;$C$7,,IF(M312&gt;0,Q312-G312-M312,Q312-G312-Calculadora!$B$17))</f>
        <v>1404072.8446834031</v>
      </c>
      <c r="S312" s="19">
        <f>IF(A312&gt;$C$7,,IF(K312&gt;0,R312/M312,R312/Calculadora!$B$17))</f>
        <v>7.0746667678224124</v>
      </c>
    </row>
    <row r="313" spans="1:19">
      <c r="A313" s="7">
        <v>304</v>
      </c>
      <c r="B313" s="9">
        <f t="shared" ca="1" si="62"/>
        <v>54620</v>
      </c>
      <c r="C313" s="8">
        <f t="shared" si="55"/>
        <v>892.85714285714289</v>
      </c>
      <c r="D313" s="8">
        <f t="shared" si="56"/>
        <v>200</v>
      </c>
      <c r="E313" s="8">
        <f t="shared" si="60"/>
        <v>833.01288409083713</v>
      </c>
      <c r="F313" s="8">
        <f t="shared" si="61"/>
        <v>1925.87002694798</v>
      </c>
      <c r="G313" s="8">
        <f t="shared" si="58"/>
        <v>103571.42857142825</v>
      </c>
      <c r="I313" s="8">
        <f t="shared" si="66"/>
        <v>10159.064822698167</v>
      </c>
      <c r="K313" s="8">
        <f t="shared" si="57"/>
        <v>-8233.194795750187</v>
      </c>
      <c r="M313" s="8">
        <f t="shared" si="59"/>
        <v>0</v>
      </c>
      <c r="O313" s="19">
        <f>IF(M313&gt;0,0,-K313/Calculadora!$B$17)</f>
        <v>4.1484392946603929E-2</v>
      </c>
      <c r="Q313" s="22">
        <f>IF(A313&gt;$C$7,,Q312*((1+Calculadora!$B$27)^(1/12)))</f>
        <v>1713956.5412970451</v>
      </c>
      <c r="R313" s="22">
        <f>IF(A313&gt;$C$7,,IF(M313&gt;0,Q313-G313-M313,Q313-G313-Calculadora!$B$17))</f>
        <v>1411920.2392888179</v>
      </c>
      <c r="S313" s="19">
        <f>IF(A313&gt;$C$7,,IF(K313&gt;0,R313/M313,R313/Calculadora!$B$17))</f>
        <v>7.1142072389875208</v>
      </c>
    </row>
    <row r="314" spans="1:19">
      <c r="A314" s="7">
        <v>305</v>
      </c>
      <c r="B314" s="9">
        <f t="shared" ca="1" si="62"/>
        <v>54651</v>
      </c>
      <c r="C314" s="8">
        <f t="shared" si="55"/>
        <v>892.85714285714289</v>
      </c>
      <c r="D314" s="8">
        <f t="shared" si="56"/>
        <v>200</v>
      </c>
      <c r="E314" s="8">
        <f t="shared" si="60"/>
        <v>825.89311585074438</v>
      </c>
      <c r="F314" s="8">
        <f t="shared" si="61"/>
        <v>1918.7502587078873</v>
      </c>
      <c r="G314" s="8">
        <f t="shared" si="58"/>
        <v>102678.5714285711</v>
      </c>
      <c r="I314" s="8">
        <f t="shared" si="66"/>
        <v>10159.064822698167</v>
      </c>
      <c r="K314" s="8">
        <f t="shared" si="57"/>
        <v>-8240.3145639902796</v>
      </c>
      <c r="M314" s="8">
        <f t="shared" si="59"/>
        <v>0</v>
      </c>
      <c r="O314" s="19">
        <f>IF(M314&gt;0,0,-K314/Calculadora!$B$17)</f>
        <v>4.1520267144978681E-2</v>
      </c>
      <c r="Q314" s="22">
        <f>IF(A314&gt;$C$7,,Q313*((1+Calculadora!$B$27)^(1/12)))</f>
        <v>1720939.412406083</v>
      </c>
      <c r="R314" s="22">
        <f>IF(A314&gt;$C$7,,IF(M314&gt;0,Q314-G314-M314,Q314-G314-Calculadora!$B$17))</f>
        <v>1419795.9675407128</v>
      </c>
      <c r="S314" s="19">
        <f>IF(A314&gt;$C$7,,IF(K314&gt;0,R314/M314,R314/Calculadora!$B$17))</f>
        <v>7.1538904741893559</v>
      </c>
    </row>
    <row r="315" spans="1:19">
      <c r="A315" s="7">
        <v>306</v>
      </c>
      <c r="B315" s="9">
        <f t="shared" ca="1" si="62"/>
        <v>54682</v>
      </c>
      <c r="C315" s="8">
        <f t="shared" si="55"/>
        <v>892.85714285714289</v>
      </c>
      <c r="D315" s="8">
        <f t="shared" si="56"/>
        <v>200</v>
      </c>
      <c r="E315" s="8">
        <f t="shared" si="60"/>
        <v>818.77334761065174</v>
      </c>
      <c r="F315" s="8">
        <f t="shared" si="61"/>
        <v>1911.6304904677945</v>
      </c>
      <c r="G315" s="8">
        <f t="shared" si="58"/>
        <v>101785.71428571396</v>
      </c>
      <c r="I315" s="8">
        <f t="shared" si="66"/>
        <v>10159.064822698167</v>
      </c>
      <c r="K315" s="8">
        <f t="shared" si="57"/>
        <v>-8247.4343322303721</v>
      </c>
      <c r="M315" s="8">
        <f t="shared" si="59"/>
        <v>0</v>
      </c>
      <c r="O315" s="19">
        <f>IF(M315&gt;0,0,-K315/Calculadora!$B$17)</f>
        <v>4.1556141343353441E-2</v>
      </c>
      <c r="Q315" s="22">
        <f>IF(A315&gt;$C$7,,Q314*((1+Calculadora!$B$27)^(1/12)))</f>
        <v>1727950.7325963844</v>
      </c>
      <c r="R315" s="22">
        <f>IF(A315&gt;$C$7,,IF(M315&gt;0,Q315-G315-M315,Q315-G315-Calculadora!$B$17))</f>
        <v>1427700.1448738715</v>
      </c>
      <c r="S315" s="19">
        <f>IF(A315&gt;$C$7,,IF(K315&gt;0,R315/M315,R315/Calculadora!$B$17))</f>
        <v>7.1937170550662772</v>
      </c>
    </row>
    <row r="316" spans="1:19">
      <c r="A316" s="7">
        <v>307</v>
      </c>
      <c r="B316" s="9">
        <f t="shared" ca="1" si="62"/>
        <v>54712</v>
      </c>
      <c r="C316" s="8">
        <f t="shared" si="55"/>
        <v>892.85714285714289</v>
      </c>
      <c r="D316" s="8">
        <f t="shared" si="56"/>
        <v>200</v>
      </c>
      <c r="E316" s="8">
        <f t="shared" si="60"/>
        <v>811.6535793705591</v>
      </c>
      <c r="F316" s="8">
        <f t="shared" si="61"/>
        <v>1904.510722227702</v>
      </c>
      <c r="G316" s="8">
        <f t="shared" si="58"/>
        <v>100892.85714285681</v>
      </c>
      <c r="I316" s="8">
        <f t="shared" si="66"/>
        <v>10159.064822698167</v>
      </c>
      <c r="K316" s="8">
        <f t="shared" si="57"/>
        <v>-8254.5541004704646</v>
      </c>
      <c r="M316" s="8">
        <f t="shared" si="59"/>
        <v>0</v>
      </c>
      <c r="O316" s="19">
        <f>IF(M316&gt;0,0,-K316/Calculadora!$B$17)</f>
        <v>4.1592015541728193E-2</v>
      </c>
      <c r="Q316" s="22">
        <f>IF(A316&gt;$C$7,,Q315*((1+Calculadora!$B$27)^(1/12)))</f>
        <v>1734990.6177730279</v>
      </c>
      <c r="R316" s="22">
        <f>IF(A316&gt;$C$7,,IF(M316&gt;0,Q316-G316-M316,Q316-G316-Calculadora!$B$17))</f>
        <v>1435632.887193372</v>
      </c>
      <c r="S316" s="19">
        <f>IF(A316&gt;$C$7,,IF(K316&gt;0,R316/M316,R316/Calculadora!$B$17))</f>
        <v>7.2336875656263073</v>
      </c>
    </row>
    <row r="317" spans="1:19">
      <c r="A317" s="7">
        <v>308</v>
      </c>
      <c r="B317" s="9">
        <f t="shared" ca="1" si="62"/>
        <v>54743</v>
      </c>
      <c r="C317" s="8">
        <f t="shared" si="55"/>
        <v>892.85714285714289</v>
      </c>
      <c r="D317" s="8">
        <f t="shared" si="56"/>
        <v>200</v>
      </c>
      <c r="E317" s="8">
        <f t="shared" si="60"/>
        <v>804.53381113046646</v>
      </c>
      <c r="F317" s="8">
        <f t="shared" si="61"/>
        <v>1897.3909539876095</v>
      </c>
      <c r="G317" s="8">
        <f t="shared" si="58"/>
        <v>99999.999999999665</v>
      </c>
      <c r="I317" s="8">
        <f t="shared" si="66"/>
        <v>10159.064822698167</v>
      </c>
      <c r="K317" s="8">
        <f t="shared" si="57"/>
        <v>-8261.6738687105571</v>
      </c>
      <c r="M317" s="8">
        <f t="shared" si="59"/>
        <v>0</v>
      </c>
      <c r="O317" s="19">
        <f>IF(M317&gt;0,0,-K317/Calculadora!$B$17)</f>
        <v>4.1627889740102952E-2</v>
      </c>
      <c r="Q317" s="22">
        <f>IF(A317&gt;$C$7,,Q316*((1+Calculadora!$B$27)^(1/12)))</f>
        <v>1742059.1843133038</v>
      </c>
      <c r="R317" s="22">
        <f>IF(A317&gt;$C$7,,IF(M317&gt;0,Q317-G317-M317,Q317-G317-Calculadora!$B$17))</f>
        <v>1443594.310876505</v>
      </c>
      <c r="S317" s="19">
        <f>IF(A317&gt;$C$7,,IF(K317&gt;0,R317/M317,R317/Calculadora!$B$17))</f>
        <v>7.2738025922567919</v>
      </c>
    </row>
    <row r="318" spans="1:19">
      <c r="A318" s="7">
        <v>309</v>
      </c>
      <c r="B318" s="9">
        <f t="shared" ca="1" si="62"/>
        <v>54773</v>
      </c>
      <c r="C318" s="8">
        <f t="shared" si="55"/>
        <v>892.85714285714289</v>
      </c>
      <c r="D318" s="8">
        <f t="shared" si="56"/>
        <v>200</v>
      </c>
      <c r="E318" s="8">
        <f t="shared" si="60"/>
        <v>797.41404289037371</v>
      </c>
      <c r="F318" s="8">
        <f t="shared" si="61"/>
        <v>1890.2711857475165</v>
      </c>
      <c r="G318" s="8">
        <f t="shared" si="58"/>
        <v>99107.14285714252</v>
      </c>
      <c r="I318" s="8">
        <f t="shared" si="66"/>
        <v>10159.064822698167</v>
      </c>
      <c r="K318" s="8">
        <f t="shared" si="57"/>
        <v>-8268.7936369506497</v>
      </c>
      <c r="M318" s="8">
        <f t="shared" si="59"/>
        <v>0</v>
      </c>
      <c r="O318" s="19">
        <f>IF(M318&gt;0,0,-K318/Calculadora!$B$17)</f>
        <v>4.1663763938477705E-2</v>
      </c>
      <c r="Q318" s="22">
        <f>IF(A318&gt;$C$7,,Q317*((1+Calculadora!$B$27)^(1/12)))</f>
        <v>1749156.5490686377</v>
      </c>
      <c r="R318" s="22">
        <f>IF(A318&gt;$C$7,,IF(M318&gt;0,Q318-G318-M318,Q318-G318-Calculadora!$B$17))</f>
        <v>1451584.5327746961</v>
      </c>
      <c r="S318" s="19">
        <f>IF(A318&gt;$C$7,,IF(K318&gt;0,R318/M318,R318/Calculadora!$B$17))</f>
        <v>7.3140627237340912</v>
      </c>
    </row>
    <row r="319" spans="1:19">
      <c r="A319" s="7">
        <v>310</v>
      </c>
      <c r="B319" s="9">
        <f t="shared" ca="1" si="62"/>
        <v>54804</v>
      </c>
      <c r="C319" s="8">
        <f t="shared" si="55"/>
        <v>892.85714285714289</v>
      </c>
      <c r="D319" s="8">
        <f t="shared" si="56"/>
        <v>200</v>
      </c>
      <c r="E319" s="8">
        <f t="shared" si="60"/>
        <v>790.29427465028107</v>
      </c>
      <c r="F319" s="8">
        <f t="shared" si="61"/>
        <v>1883.151417507424</v>
      </c>
      <c r="G319" s="8">
        <f t="shared" si="58"/>
        <v>98214.285714285375</v>
      </c>
      <c r="I319" s="8">
        <f t="shared" si="66"/>
        <v>10159.064822698167</v>
      </c>
      <c r="K319" s="8">
        <f t="shared" si="57"/>
        <v>-8275.9134051907422</v>
      </c>
      <c r="M319" s="8">
        <f t="shared" si="59"/>
        <v>0</v>
      </c>
      <c r="O319" s="19">
        <f>IF(M319&gt;0,0,-K319/Calculadora!$B$17)</f>
        <v>4.1699638136852464E-2</v>
      </c>
      <c r="Q319" s="22">
        <f>IF(A319&gt;$C$7,,Q318*((1+Calculadora!$B$27)^(1/12)))</f>
        <v>1756282.8293665224</v>
      </c>
      <c r="R319" s="22">
        <f>IF(A319&gt;$C$7,,IF(M319&gt;0,Q319-G319-M319,Q319-G319-Calculadora!$B$17))</f>
        <v>1459603.6702154379</v>
      </c>
      <c r="S319" s="19">
        <f>IF(A319&gt;$C$7,,IF(K319&gt;0,R319/M319,R319/Calculadora!$B$17))</f>
        <v>7.3544685512333112</v>
      </c>
    </row>
    <row r="320" spans="1:19">
      <c r="A320" s="7">
        <v>311</v>
      </c>
      <c r="B320" s="9">
        <f t="shared" ca="1" si="62"/>
        <v>54835</v>
      </c>
      <c r="C320" s="8">
        <f t="shared" si="55"/>
        <v>892.85714285714289</v>
      </c>
      <c r="D320" s="8">
        <f t="shared" si="56"/>
        <v>200</v>
      </c>
      <c r="E320" s="8">
        <f t="shared" si="60"/>
        <v>783.17450641018843</v>
      </c>
      <c r="F320" s="8">
        <f t="shared" si="61"/>
        <v>1876.0316492673314</v>
      </c>
      <c r="G320" s="8">
        <f t="shared" si="58"/>
        <v>97321.42857142823</v>
      </c>
      <c r="I320" s="8">
        <f t="shared" si="66"/>
        <v>10159.064822698167</v>
      </c>
      <c r="K320" s="8">
        <f t="shared" si="57"/>
        <v>-8283.0331734308347</v>
      </c>
      <c r="M320" s="8">
        <f t="shared" si="59"/>
        <v>0</v>
      </c>
      <c r="O320" s="19">
        <f>IF(M320&gt;0,0,-K320/Calculadora!$B$17)</f>
        <v>4.1735512335227216E-2</v>
      </c>
      <c r="Q320" s="22">
        <f>IF(A320&gt;$C$7,,Q319*((1+Calculadora!$B$27)^(1/12)))</f>
        <v>1763438.1430124578</v>
      </c>
      <c r="R320" s="22">
        <f>IF(A320&gt;$C$7,,IF(M320&gt;0,Q320-G320-M320,Q320-G320-Calculadora!$B$17))</f>
        <v>1467651.8410042305</v>
      </c>
      <c r="S320" s="19">
        <f>IF(A320&gt;$C$7,,IF(K320&gt;0,R320/M320,R320/Calculadora!$B$17))</f>
        <v>7.3950206683380824</v>
      </c>
    </row>
    <row r="321" spans="1:19">
      <c r="A321" s="7">
        <v>312</v>
      </c>
      <c r="B321" s="9">
        <f t="shared" ca="1" si="62"/>
        <v>54863</v>
      </c>
      <c r="C321" s="8">
        <f t="shared" si="55"/>
        <v>892.85714285714289</v>
      </c>
      <c r="D321" s="8">
        <f t="shared" si="56"/>
        <v>200</v>
      </c>
      <c r="E321" s="8">
        <f t="shared" si="60"/>
        <v>776.05473817009579</v>
      </c>
      <c r="F321" s="8">
        <f t="shared" si="61"/>
        <v>1868.9118810272387</v>
      </c>
      <c r="G321" s="8">
        <f t="shared" si="58"/>
        <v>96428.571428571086</v>
      </c>
      <c r="I321" s="8">
        <f t="shared" si="66"/>
        <v>10159.064822698167</v>
      </c>
      <c r="K321" s="8">
        <f t="shared" si="57"/>
        <v>-8290.1529416709272</v>
      </c>
      <c r="M321" s="8">
        <f t="shared" si="59"/>
        <v>0</v>
      </c>
      <c r="O321" s="19">
        <f>IF(M321&gt;0,0,-K321/Calculadora!$B$17)</f>
        <v>4.1771386533601976E-2</v>
      </c>
      <c r="Q321" s="22">
        <f>IF(A321&gt;$C$7,,Q320*((1+Calculadora!$B$27)^(1/12)))</f>
        <v>1770622.6082918975</v>
      </c>
      <c r="R321" s="22">
        <f>IF(A321&gt;$C$7,,IF(M321&gt;0,Q321-G321-M321,Q321-G321-Calculadora!$B$17))</f>
        <v>1475729.1634265273</v>
      </c>
      <c r="S321" s="19">
        <f>IF(A321&gt;$C$7,,IF(K321&gt;0,R321/M321,R321/Calculadora!$B$17))</f>
        <v>7.4357196710503626</v>
      </c>
    </row>
    <row r="322" spans="1:19">
      <c r="A322" s="7">
        <v>313</v>
      </c>
      <c r="B322" s="9">
        <f t="shared" ca="1" si="62"/>
        <v>54894</v>
      </c>
      <c r="C322" s="8">
        <f t="shared" si="55"/>
        <v>892.85714285714289</v>
      </c>
      <c r="D322" s="8">
        <f t="shared" si="56"/>
        <v>200</v>
      </c>
      <c r="E322" s="8">
        <f t="shared" si="60"/>
        <v>768.93496993000315</v>
      </c>
      <c r="F322" s="8">
        <f t="shared" si="61"/>
        <v>1861.7921127871459</v>
      </c>
      <c r="G322" s="8">
        <f t="shared" si="58"/>
        <v>95535.714285713941</v>
      </c>
      <c r="I322" s="8">
        <f>IF(A322&gt;$C$7,,I321*(Calculadora!$B$12+1))</f>
        <v>10667.018063833075</v>
      </c>
      <c r="K322" s="8">
        <f t="shared" si="57"/>
        <v>-8805.2259510459298</v>
      </c>
      <c r="M322" s="8">
        <f t="shared" si="59"/>
        <v>0</v>
      </c>
      <c r="O322" s="19">
        <f>IF(M322&gt;0,0,-K322/Calculadora!$B$17)</f>
        <v>4.4366672039069653E-2</v>
      </c>
      <c r="Q322" s="22">
        <f>IF(A322&gt;$C$7,,Q321*((1+Calculadora!$B$27)^(1/12)))</f>
        <v>1777836.343972205</v>
      </c>
      <c r="R322" s="22">
        <f>IF(A322&gt;$C$7,,IF(M322&gt;0,Q322-G322-M322,Q322-G322-Calculadora!$B$17))</f>
        <v>1483835.7562496921</v>
      </c>
      <c r="S322" s="19">
        <f>IF(A322&gt;$C$7,,IF(K322&gt;0,R322/M322,R322/Calculadora!$B$17))</f>
        <v>7.4765661578003035</v>
      </c>
    </row>
    <row r="323" spans="1:19">
      <c r="A323" s="7">
        <v>314</v>
      </c>
      <c r="B323" s="9">
        <f t="shared" ca="1" si="62"/>
        <v>54924</v>
      </c>
      <c r="C323" s="8">
        <f t="shared" si="55"/>
        <v>892.85714285714289</v>
      </c>
      <c r="D323" s="8">
        <f t="shared" si="56"/>
        <v>200</v>
      </c>
      <c r="E323" s="8">
        <f t="shared" si="60"/>
        <v>761.8152016899104</v>
      </c>
      <c r="F323" s="8">
        <f t="shared" si="61"/>
        <v>1854.6723445470534</v>
      </c>
      <c r="G323" s="8">
        <f t="shared" si="58"/>
        <v>94642.857142856796</v>
      </c>
      <c r="I323" s="8">
        <f>IF(A323&gt;$C$7,,I322)</f>
        <v>10667.018063833075</v>
      </c>
      <c r="K323" s="8">
        <f t="shared" si="57"/>
        <v>-8812.3457192860224</v>
      </c>
      <c r="M323" s="8">
        <f t="shared" si="59"/>
        <v>0</v>
      </c>
      <c r="O323" s="19">
        <f>IF(M323&gt;0,0,-K323/Calculadora!$B$17)</f>
        <v>4.4402546237444412E-2</v>
      </c>
      <c r="Q323" s="22">
        <f>IF(A323&gt;$C$7,,Q322*((1+Calculadora!$B$27)^(1/12)))</f>
        <v>1785079.4693046166</v>
      </c>
      <c r="R323" s="22">
        <f>IF(A323&gt;$C$7,,IF(M323&gt;0,Q323-G323-M323,Q323-G323-Calculadora!$B$17))</f>
        <v>1491971.7387249607</v>
      </c>
      <c r="S323" s="19">
        <f>IF(A323&gt;$C$7,,IF(K323&gt;0,R323/M323,R323/Calculadora!$B$17))</f>
        <v>7.5175607294561262</v>
      </c>
    </row>
    <row r="324" spans="1:19">
      <c r="A324" s="7">
        <v>315</v>
      </c>
      <c r="B324" s="9">
        <f t="shared" ca="1" si="62"/>
        <v>54955</v>
      </c>
      <c r="C324" s="8">
        <f t="shared" si="55"/>
        <v>892.85714285714289</v>
      </c>
      <c r="D324" s="8">
        <f t="shared" si="56"/>
        <v>200</v>
      </c>
      <c r="E324" s="8">
        <f t="shared" si="60"/>
        <v>754.69543344981776</v>
      </c>
      <c r="F324" s="8">
        <f t="shared" si="61"/>
        <v>1847.5525763069606</v>
      </c>
      <c r="G324" s="8">
        <f t="shared" si="58"/>
        <v>93749.999999999651</v>
      </c>
      <c r="I324" s="8">
        <f t="shared" ref="I324:I333" si="67">IF(A324&gt;$C$7,,I323)</f>
        <v>10667.018063833075</v>
      </c>
      <c r="K324" s="8">
        <f t="shared" si="57"/>
        <v>-8819.4654875261149</v>
      </c>
      <c r="M324" s="8">
        <f t="shared" si="59"/>
        <v>0</v>
      </c>
      <c r="O324" s="19">
        <f>IF(M324&gt;0,0,-K324/Calculadora!$B$17)</f>
        <v>4.4438420435819165E-2</v>
      </c>
      <c r="Q324" s="22">
        <f>IF(A324&gt;$C$7,,Q323*((1+Calculadora!$B$27)^(1/12)))</f>
        <v>1792352.1040262128</v>
      </c>
      <c r="R324" s="22">
        <f>IF(A324&gt;$C$7,,IF(M324&gt;0,Q324-G324-M324,Q324-G324-Calculadora!$B$17))</f>
        <v>1500137.2305894142</v>
      </c>
      <c r="S324" s="19">
        <f>IF(A324&gt;$C$7,,IF(K324&gt;0,R324/M324,R324/Calculadora!$B$17))</f>
        <v>7.5587039893340702</v>
      </c>
    </row>
    <row r="325" spans="1:19">
      <c r="A325" s="7">
        <v>316</v>
      </c>
      <c r="B325" s="9">
        <f t="shared" ca="1" si="62"/>
        <v>54985</v>
      </c>
      <c r="C325" s="8">
        <f t="shared" si="55"/>
        <v>892.85714285714289</v>
      </c>
      <c r="D325" s="8">
        <f t="shared" si="56"/>
        <v>200</v>
      </c>
      <c r="E325" s="8">
        <f t="shared" si="60"/>
        <v>747.57566520972512</v>
      </c>
      <c r="F325" s="8">
        <f t="shared" si="61"/>
        <v>1840.4328080668679</v>
      </c>
      <c r="G325" s="8">
        <f t="shared" si="58"/>
        <v>92857.142857142506</v>
      </c>
      <c r="I325" s="8">
        <f t="shared" si="67"/>
        <v>10667.018063833075</v>
      </c>
      <c r="K325" s="8">
        <f t="shared" si="57"/>
        <v>-8826.5852557662074</v>
      </c>
      <c r="M325" s="8">
        <f t="shared" si="59"/>
        <v>0</v>
      </c>
      <c r="O325" s="19">
        <f>IF(M325&gt;0,0,-K325/Calculadora!$B$17)</f>
        <v>4.4474294634193924E-2</v>
      </c>
      <c r="Q325" s="22">
        <f>IF(A325&gt;$C$7,,Q324*((1+Calculadora!$B$27)^(1/12)))</f>
        <v>1799654.3683618982</v>
      </c>
      <c r="R325" s="22">
        <f>IF(A325&gt;$C$7,,IF(M325&gt;0,Q325-G325-M325,Q325-G325-Calculadora!$B$17))</f>
        <v>1508332.3520679567</v>
      </c>
      <c r="S325" s="19">
        <f>IF(A325&gt;$C$7,,IF(K325&gt;0,R325/M325,R325/Calculadora!$B$17))</f>
        <v>7.5999965432083565</v>
      </c>
    </row>
    <row r="326" spans="1:19">
      <c r="A326" s="7">
        <v>317</v>
      </c>
      <c r="B326" s="9">
        <f t="shared" ca="1" si="62"/>
        <v>55016</v>
      </c>
      <c r="C326" s="8">
        <f t="shared" si="55"/>
        <v>892.85714285714289</v>
      </c>
      <c r="D326" s="8">
        <f t="shared" si="56"/>
        <v>200</v>
      </c>
      <c r="E326" s="8">
        <f t="shared" si="60"/>
        <v>740.45589696963248</v>
      </c>
      <c r="F326" s="8">
        <f t="shared" si="61"/>
        <v>1833.3130398267754</v>
      </c>
      <c r="G326" s="8">
        <f t="shared" si="58"/>
        <v>91964.285714285361</v>
      </c>
      <c r="I326" s="8">
        <f t="shared" si="67"/>
        <v>10667.018063833075</v>
      </c>
      <c r="K326" s="8">
        <f t="shared" si="57"/>
        <v>-8833.7050240062999</v>
      </c>
      <c r="M326" s="8">
        <f t="shared" si="59"/>
        <v>0</v>
      </c>
      <c r="O326" s="19">
        <f>IF(M326&gt;0,0,-K326/Calculadora!$B$17)</f>
        <v>4.4510168832568676E-2</v>
      </c>
      <c r="Q326" s="22">
        <f>IF(A326&gt;$C$7,,Q325*((1+Calculadora!$B$27)^(1/12)))</f>
        <v>1806986.383026388</v>
      </c>
      <c r="R326" s="22">
        <f>IF(A326&gt;$C$7,,IF(M326&gt;0,Q326-G326-M326,Q326-G326-Calculadora!$B$17))</f>
        <v>1516557.2238753035</v>
      </c>
      <c r="S326" s="19">
        <f>IF(A326&gt;$C$7,,IF(K326&gt;0,R326/M326,R326/Calculadora!$B$17))</f>
        <v>7.6414389993212062</v>
      </c>
    </row>
    <row r="327" spans="1:19">
      <c r="A327" s="7">
        <v>318</v>
      </c>
      <c r="B327" s="9">
        <f t="shared" ca="1" si="62"/>
        <v>55047</v>
      </c>
      <c r="C327" s="8">
        <f t="shared" si="55"/>
        <v>892.85714285714289</v>
      </c>
      <c r="D327" s="8">
        <f t="shared" si="56"/>
        <v>200</v>
      </c>
      <c r="E327" s="8">
        <f t="shared" si="60"/>
        <v>733.33612872953984</v>
      </c>
      <c r="F327" s="8">
        <f t="shared" si="61"/>
        <v>1826.1932715866828</v>
      </c>
      <c r="G327" s="8">
        <f t="shared" si="58"/>
        <v>91071.428571428216</v>
      </c>
      <c r="I327" s="8">
        <f t="shared" si="67"/>
        <v>10667.018063833075</v>
      </c>
      <c r="K327" s="8">
        <f t="shared" si="57"/>
        <v>-8840.8247922463925</v>
      </c>
      <c r="M327" s="8">
        <f t="shared" si="59"/>
        <v>0</v>
      </c>
      <c r="O327" s="19">
        <f>IF(M327&gt;0,0,-K327/Calculadora!$B$17)</f>
        <v>4.4546043030943436E-2</v>
      </c>
      <c r="Q327" s="22">
        <f>IF(A327&gt;$C$7,,Q326*((1+Calculadora!$B$27)^(1/12)))</f>
        <v>1814348.2692262046</v>
      </c>
      <c r="R327" s="22">
        <f>IF(A327&gt;$C$7,,IF(M327&gt;0,Q327-G327-M327,Q327-G327-Calculadora!$B$17))</f>
        <v>1524811.9672179774</v>
      </c>
      <c r="S327" s="19">
        <f>IF(A327&gt;$C$7,,IF(K327&gt;0,R327/M327,R327/Calculadora!$B$17))</f>
        <v>7.6830319683928971</v>
      </c>
    </row>
    <row r="328" spans="1:19">
      <c r="A328" s="7">
        <v>319</v>
      </c>
      <c r="B328" s="9">
        <f t="shared" ca="1" si="62"/>
        <v>55077</v>
      </c>
      <c r="C328" s="8">
        <f t="shared" si="55"/>
        <v>892.85714285714289</v>
      </c>
      <c r="D328" s="8">
        <f t="shared" si="56"/>
        <v>200</v>
      </c>
      <c r="E328" s="8">
        <f t="shared" si="60"/>
        <v>726.21636048944708</v>
      </c>
      <c r="F328" s="8">
        <f t="shared" si="61"/>
        <v>1819.0735033465899</v>
      </c>
      <c r="G328" s="8">
        <f t="shared" si="58"/>
        <v>90178.571428571071</v>
      </c>
      <c r="I328" s="8">
        <f t="shared" si="67"/>
        <v>10667.018063833075</v>
      </c>
      <c r="K328" s="8">
        <f t="shared" si="57"/>
        <v>-8847.944560486485</v>
      </c>
      <c r="M328" s="8">
        <f t="shared" si="59"/>
        <v>0</v>
      </c>
      <c r="O328" s="19">
        <f>IF(M328&gt;0,0,-K328/Calculadora!$B$17)</f>
        <v>4.4581917229318188E-2</v>
      </c>
      <c r="Q328" s="22">
        <f>IF(A328&gt;$C$7,,Q327*((1+Calculadora!$B$27)^(1/12)))</f>
        <v>1821740.1486616803</v>
      </c>
      <c r="R328" s="22">
        <f>IF(A328&gt;$C$7,,IF(M328&gt;0,Q328-G328-M328,Q328-G328-Calculadora!$B$17))</f>
        <v>1533096.7037963101</v>
      </c>
      <c r="S328" s="19">
        <f>IF(A328&gt;$C$7,,IF(K328&gt;0,R328/M328,R328/Calculadora!$B$17))</f>
        <v>7.7247760636318512</v>
      </c>
    </row>
    <row r="329" spans="1:19">
      <c r="A329" s="7">
        <v>320</v>
      </c>
      <c r="B329" s="9">
        <f t="shared" ca="1" si="62"/>
        <v>55108</v>
      </c>
      <c r="C329" s="8">
        <f t="shared" si="55"/>
        <v>892.85714285714289</v>
      </c>
      <c r="D329" s="8">
        <f t="shared" si="56"/>
        <v>200</v>
      </c>
      <c r="E329" s="8">
        <f t="shared" si="60"/>
        <v>719.09659224935444</v>
      </c>
      <c r="F329" s="8">
        <f t="shared" si="61"/>
        <v>1811.9537351064973</v>
      </c>
      <c r="G329" s="8">
        <f t="shared" si="58"/>
        <v>89285.714285713926</v>
      </c>
      <c r="I329" s="8">
        <f t="shared" si="67"/>
        <v>10667.018063833075</v>
      </c>
      <c r="K329" s="8">
        <f t="shared" si="57"/>
        <v>-8855.0643287265775</v>
      </c>
      <c r="M329" s="8">
        <f t="shared" si="59"/>
        <v>0</v>
      </c>
      <c r="O329" s="19">
        <f>IF(M329&gt;0,0,-K329/Calculadora!$B$17)</f>
        <v>4.4617791427692947E-2</v>
      </c>
      <c r="Q329" s="22">
        <f>IF(A329&gt;$C$7,,Q328*((1+Calculadora!$B$27)^(1/12)))</f>
        <v>1829162.14352897</v>
      </c>
      <c r="R329" s="22">
        <f>IF(A329&gt;$C$7,,IF(M329&gt;0,Q329-G329-M329,Q329-G329-Calculadora!$B$17))</f>
        <v>1541411.5558064571</v>
      </c>
      <c r="S329" s="19">
        <f>IF(A329&gt;$C$7,,IF(K329&gt;0,R329/M329,R329/Calculadora!$B$17))</f>
        <v>7.7666719007447842</v>
      </c>
    </row>
    <row r="330" spans="1:19">
      <c r="A330" s="7">
        <v>321</v>
      </c>
      <c r="B330" s="9">
        <f t="shared" ca="1" si="62"/>
        <v>55138</v>
      </c>
      <c r="C330" s="8">
        <f t="shared" si="55"/>
        <v>892.85714285714289</v>
      </c>
      <c r="D330" s="8">
        <f t="shared" si="56"/>
        <v>200</v>
      </c>
      <c r="E330" s="8">
        <f t="shared" si="60"/>
        <v>711.9768240092618</v>
      </c>
      <c r="F330" s="8">
        <f t="shared" si="61"/>
        <v>1804.8339668664048</v>
      </c>
      <c r="G330" s="8">
        <f t="shared" si="58"/>
        <v>88392.857142856781</v>
      </c>
      <c r="I330" s="8">
        <f t="shared" si="67"/>
        <v>10667.018063833075</v>
      </c>
      <c r="K330" s="8">
        <f t="shared" si="57"/>
        <v>-8862.18409696667</v>
      </c>
      <c r="M330" s="8">
        <f t="shared" si="59"/>
        <v>0</v>
      </c>
      <c r="O330" s="19">
        <f>IF(M330&gt;0,0,-K330/Calculadora!$B$17)</f>
        <v>4.46536656260677E-2</v>
      </c>
      <c r="Q330" s="22">
        <f>IF(A330&gt;$C$7,,Q329*((1+Calculadora!$B$27)^(1/12)))</f>
        <v>1836614.3765220705</v>
      </c>
      <c r="R330" s="22">
        <f>IF(A330&gt;$C$7,,IF(M330&gt;0,Q330-G330-M330,Q330-G330-Calculadora!$B$17))</f>
        <v>1549756.6459424146</v>
      </c>
      <c r="S330" s="19">
        <f>IF(A330&gt;$C$7,,IF(K330&gt;0,R330/M330,R330/Calculadora!$B$17))</f>
        <v>7.8087200979468703</v>
      </c>
    </row>
    <row r="331" spans="1:19">
      <c r="A331" s="7">
        <v>322</v>
      </c>
      <c r="B331" s="9">
        <f t="shared" ca="1" si="62"/>
        <v>55169</v>
      </c>
      <c r="C331" s="8">
        <f t="shared" ref="C331:C394" si="68">IF(A331&gt;$C$7,,$C$4/$C$7)</f>
        <v>892.85714285714289</v>
      </c>
      <c r="D331" s="8">
        <f t="shared" ref="D331:D394" si="69">IF(A331&gt;$C$7,,200)</f>
        <v>200</v>
      </c>
      <c r="E331" s="8">
        <f t="shared" si="60"/>
        <v>704.85705576916916</v>
      </c>
      <c r="F331" s="8">
        <f t="shared" si="61"/>
        <v>1797.7141986263121</v>
      </c>
      <c r="G331" s="8">
        <f t="shared" si="58"/>
        <v>87499.999999999636</v>
      </c>
      <c r="I331" s="8">
        <f t="shared" si="67"/>
        <v>10667.018063833075</v>
      </c>
      <c r="K331" s="8">
        <f t="shared" ref="K331:K394" si="70">F331-I331</f>
        <v>-8869.3038652067626</v>
      </c>
      <c r="M331" s="8">
        <f t="shared" si="59"/>
        <v>0</v>
      </c>
      <c r="O331" s="19">
        <f>IF(M331&gt;0,0,-K331/Calculadora!$B$17)</f>
        <v>4.4689539824442459E-2</v>
      </c>
      <c r="Q331" s="22">
        <f>IF(A331&gt;$C$7,,Q330*((1+Calculadora!$B$27)^(1/12)))</f>
        <v>1844096.9708348496</v>
      </c>
      <c r="R331" s="22">
        <f>IF(A331&gt;$C$7,,IF(M331&gt;0,Q331-G331-M331,Q331-G331-Calculadora!$B$17))</f>
        <v>1558132.0973980511</v>
      </c>
      <c r="S331" s="19">
        <f>IF(A331&gt;$C$7,,IF(K331&gt;0,R331/M331,R331/Calculadora!$B$17))</f>
        <v>7.8509212759719764</v>
      </c>
    </row>
    <row r="332" spans="1:19">
      <c r="A332" s="7">
        <v>323</v>
      </c>
      <c r="B332" s="9">
        <f t="shared" ca="1" si="62"/>
        <v>55200</v>
      </c>
      <c r="C332" s="8">
        <f t="shared" si="68"/>
        <v>892.85714285714289</v>
      </c>
      <c r="D332" s="8">
        <f t="shared" si="69"/>
        <v>200</v>
      </c>
      <c r="E332" s="8">
        <f t="shared" si="60"/>
        <v>697.73728752907653</v>
      </c>
      <c r="F332" s="8">
        <f t="shared" si="61"/>
        <v>1790.5944303862193</v>
      </c>
      <c r="G332" s="8">
        <f t="shared" ref="G332:G395" si="71">G331-C332</f>
        <v>86607.142857142491</v>
      </c>
      <c r="I332" s="8">
        <f t="shared" si="67"/>
        <v>10667.018063833075</v>
      </c>
      <c r="K332" s="8">
        <f t="shared" si="70"/>
        <v>-8876.4236334468551</v>
      </c>
      <c r="M332" s="8">
        <f t="shared" ref="M332:M395" si="72">IF(K332&gt;0,M331+K332,0)</f>
        <v>0</v>
      </c>
      <c r="O332" s="19">
        <f>IF(M332&gt;0,0,-K332/Calculadora!$B$17)</f>
        <v>4.4725414022817211E-2</v>
      </c>
      <c r="Q332" s="22">
        <f>IF(A332&gt;$C$7,,Q331*((1+Calculadora!$B$27)^(1/12)))</f>
        <v>1851610.0501630818</v>
      </c>
      <c r="R332" s="22">
        <f>IF(A332&gt;$C$7,,IF(M332&gt;0,Q332-G332-M332,Q332-G332-Calculadora!$B$17))</f>
        <v>1566538.0338691403</v>
      </c>
      <c r="S332" s="19">
        <f>IF(A332&gt;$C$7,,IF(K332&gt;0,R332/M332,R332/Calculadora!$B$17))</f>
        <v>7.8932760580829076</v>
      </c>
    </row>
    <row r="333" spans="1:19">
      <c r="A333" s="7">
        <v>324</v>
      </c>
      <c r="B333" s="9">
        <f t="shared" ca="1" si="62"/>
        <v>55228</v>
      </c>
      <c r="C333" s="8">
        <f t="shared" si="68"/>
        <v>892.85714285714289</v>
      </c>
      <c r="D333" s="8">
        <f t="shared" si="69"/>
        <v>200</v>
      </c>
      <c r="E333" s="8">
        <f t="shared" ref="E333:E396" si="73">$C$6*G332</f>
        <v>690.61751928898377</v>
      </c>
      <c r="F333" s="8">
        <f t="shared" ref="F333:F396" si="74">C333+D333+E333</f>
        <v>1783.4746621461268</v>
      </c>
      <c r="G333" s="8">
        <f t="shared" si="71"/>
        <v>85714.285714285346</v>
      </c>
      <c r="I333" s="8">
        <f t="shared" si="67"/>
        <v>10667.018063833075</v>
      </c>
      <c r="K333" s="8">
        <f t="shared" si="70"/>
        <v>-8883.5434016869476</v>
      </c>
      <c r="M333" s="8">
        <f t="shared" si="72"/>
        <v>0</v>
      </c>
      <c r="O333" s="19">
        <f>IF(M333&gt;0,0,-K333/Calculadora!$B$17)</f>
        <v>4.4761288221191971E-2</v>
      </c>
      <c r="Q333" s="22">
        <f>IF(A333&gt;$C$7,,Q332*((1+Calculadora!$B$27)^(1/12)))</f>
        <v>1859153.7387064935</v>
      </c>
      <c r="R333" s="22">
        <f>IF(A333&gt;$C$7,,IF(M333&gt;0,Q333-G333-M333,Q333-G333-Calculadora!$B$17))</f>
        <v>1574974.579555409</v>
      </c>
      <c r="S333" s="19">
        <f>IF(A333&gt;$C$7,,IF(K333&gt;0,R333/M333,R333/Calculadora!$B$17))</f>
        <v>7.9357850700817254</v>
      </c>
    </row>
    <row r="334" spans="1:19">
      <c r="A334" s="7">
        <v>325</v>
      </c>
      <c r="B334" s="9">
        <f t="shared" ca="1" si="62"/>
        <v>55259</v>
      </c>
      <c r="C334" s="8">
        <f t="shared" si="68"/>
        <v>892.85714285714289</v>
      </c>
      <c r="D334" s="8">
        <f t="shared" si="69"/>
        <v>200</v>
      </c>
      <c r="E334" s="8">
        <f t="shared" si="73"/>
        <v>683.49775104889113</v>
      </c>
      <c r="F334" s="8">
        <f t="shared" si="74"/>
        <v>1776.354893906034</v>
      </c>
      <c r="G334" s="8">
        <f t="shared" si="71"/>
        <v>84821.428571428201</v>
      </c>
      <c r="I334" s="8">
        <f>IF(A334&gt;$C$7,,I333*(Calculadora!$B$12+1))</f>
        <v>11200.368967024729</v>
      </c>
      <c r="K334" s="8">
        <f t="shared" si="70"/>
        <v>-9424.0140731186948</v>
      </c>
      <c r="M334" s="8">
        <f t="shared" si="72"/>
        <v>0</v>
      </c>
      <c r="O334" s="19">
        <f>IF(M334&gt;0,0,-K334/Calculadora!$B$17)</f>
        <v>4.7484544292014291E-2</v>
      </c>
      <c r="Q334" s="22">
        <f>IF(A334&gt;$C$7,,Q333*((1+Calculadora!$B$27)^(1/12)))</f>
        <v>1866728.1611708165</v>
      </c>
      <c r="R334" s="22">
        <f>IF(A334&gt;$C$7,,IF(M334&gt;0,Q334-G334-M334,Q334-G334-Calculadora!$B$17))</f>
        <v>1583441.8591625893</v>
      </c>
      <c r="S334" s="19">
        <f>IF(A334&gt;$C$7,,IF(K334&gt;0,R334/M334,R334/Calculadora!$B$17))</f>
        <v>7.978448940320086</v>
      </c>
    </row>
    <row r="335" spans="1:19">
      <c r="A335" s="7">
        <v>326</v>
      </c>
      <c r="B335" s="9">
        <f t="shared" ref="B335:B398" ca="1" si="75">EDATE(B334,1)</f>
        <v>55289</v>
      </c>
      <c r="C335" s="8">
        <f t="shared" si="68"/>
        <v>892.85714285714289</v>
      </c>
      <c r="D335" s="8">
        <f t="shared" si="69"/>
        <v>200</v>
      </c>
      <c r="E335" s="8">
        <f t="shared" si="73"/>
        <v>676.37798280879849</v>
      </c>
      <c r="F335" s="8">
        <f t="shared" si="74"/>
        <v>1769.2351256659413</v>
      </c>
      <c r="G335" s="8">
        <f t="shared" si="71"/>
        <v>83928.571428571056</v>
      </c>
      <c r="I335" s="8">
        <f>IF(A335&gt;$C$7,,I334)</f>
        <v>11200.368967024729</v>
      </c>
      <c r="K335" s="8">
        <f t="shared" si="70"/>
        <v>-9431.1338413587873</v>
      </c>
      <c r="M335" s="8">
        <f t="shared" si="72"/>
        <v>0</v>
      </c>
      <c r="O335" s="19">
        <f>IF(M335&gt;0,0,-K335/Calculadora!$B$17)</f>
        <v>4.7520418490389051E-2</v>
      </c>
      <c r="Q335" s="22">
        <f>IF(A335&gt;$C$7,,Q334*((1+Calculadora!$B$27)^(1/12)))</f>
        <v>1874333.4427698487</v>
      </c>
      <c r="R335" s="22">
        <f>IF(A335&gt;$C$7,,IF(M335&gt;0,Q335-G335-M335,Q335-G335-Calculadora!$B$17))</f>
        <v>1591939.9979044786</v>
      </c>
      <c r="S335" s="19">
        <f>IF(A335&gt;$C$7,,IF(K335&gt;0,R335/M335,R335/Calculadora!$B$17))</f>
        <v>8.0212682997096234</v>
      </c>
    </row>
    <row r="336" spans="1:19">
      <c r="A336" s="7">
        <v>327</v>
      </c>
      <c r="B336" s="9">
        <f t="shared" ca="1" si="75"/>
        <v>55320</v>
      </c>
      <c r="C336" s="8">
        <f t="shared" si="68"/>
        <v>892.85714285714289</v>
      </c>
      <c r="D336" s="8">
        <f t="shared" si="69"/>
        <v>200</v>
      </c>
      <c r="E336" s="8">
        <f t="shared" si="73"/>
        <v>669.25821456870585</v>
      </c>
      <c r="F336" s="8">
        <f t="shared" si="74"/>
        <v>1762.1153574258487</v>
      </c>
      <c r="G336" s="8">
        <f t="shared" si="71"/>
        <v>83035.714285713912</v>
      </c>
      <c r="I336" s="8">
        <f t="shared" ref="I336:I345" si="76">IF(A336&gt;$C$7,,I335)</f>
        <v>11200.368967024729</v>
      </c>
      <c r="K336" s="8">
        <f t="shared" si="70"/>
        <v>-9438.2536095988798</v>
      </c>
      <c r="M336" s="8">
        <f t="shared" si="72"/>
        <v>0</v>
      </c>
      <c r="O336" s="19">
        <f>IF(M336&gt;0,0,-K336/Calculadora!$B$17)</f>
        <v>4.7556292688763803E-2</v>
      </c>
      <c r="Q336" s="22">
        <f>IF(A336&gt;$C$7,,Q335*((1+Calculadora!$B$27)^(1/12)))</f>
        <v>1881969.7092275249</v>
      </c>
      <c r="R336" s="22">
        <f>IF(A336&gt;$C$7,,IF(M336&gt;0,Q336-G336-M336,Q336-G336-Calculadora!$B$17))</f>
        <v>1600469.121505012</v>
      </c>
      <c r="S336" s="19">
        <f>IF(A336&gt;$C$7,,IF(K336&gt;0,R336/M336,R336/Calculadora!$B$17))</f>
        <v>8.0642437817323884</v>
      </c>
    </row>
    <row r="337" spans="1:19">
      <c r="A337" s="7">
        <v>328</v>
      </c>
      <c r="B337" s="9">
        <f t="shared" ca="1" si="75"/>
        <v>55350</v>
      </c>
      <c r="C337" s="8">
        <f t="shared" si="68"/>
        <v>892.85714285714289</v>
      </c>
      <c r="D337" s="8">
        <f t="shared" si="69"/>
        <v>200</v>
      </c>
      <c r="E337" s="8">
        <f t="shared" si="73"/>
        <v>662.13844632861321</v>
      </c>
      <c r="F337" s="8">
        <f t="shared" si="74"/>
        <v>1754.9955891857562</v>
      </c>
      <c r="G337" s="8">
        <f t="shared" si="71"/>
        <v>82142.857142856767</v>
      </c>
      <c r="I337" s="8">
        <f t="shared" si="76"/>
        <v>11200.368967024729</v>
      </c>
      <c r="K337" s="8">
        <f t="shared" si="70"/>
        <v>-9445.3733778389724</v>
      </c>
      <c r="M337" s="8">
        <f t="shared" si="72"/>
        <v>0</v>
      </c>
      <c r="O337" s="19">
        <f>IF(M337&gt;0,0,-K337/Calculadora!$B$17)</f>
        <v>4.7592166887138562E-2</v>
      </c>
      <c r="Q337" s="22">
        <f>IF(A337&gt;$C$7,,Q336*((1+Calculadora!$B$27)^(1/12)))</f>
        <v>1889637.0867799947</v>
      </c>
      <c r="R337" s="22">
        <f>IF(A337&gt;$C$7,,IF(M337&gt;0,Q337-G337-M337,Q337-G337-Calculadora!$B$17))</f>
        <v>1609029.3562003388</v>
      </c>
      <c r="S337" s="19">
        <f>IF(A337&gt;$C$7,,IF(K337&gt;0,R337/M337,R337/Calculadora!$B$17))</f>
        <v>8.1073760224513123</v>
      </c>
    </row>
    <row r="338" spans="1:19">
      <c r="A338" s="7">
        <v>329</v>
      </c>
      <c r="B338" s="9">
        <f t="shared" ca="1" si="75"/>
        <v>55381</v>
      </c>
      <c r="C338" s="8">
        <f t="shared" si="68"/>
        <v>892.85714285714289</v>
      </c>
      <c r="D338" s="8">
        <f t="shared" si="69"/>
        <v>200</v>
      </c>
      <c r="E338" s="8">
        <f t="shared" si="73"/>
        <v>655.01867808852046</v>
      </c>
      <c r="F338" s="8">
        <f t="shared" si="74"/>
        <v>1747.8758209456632</v>
      </c>
      <c r="G338" s="8">
        <f t="shared" si="71"/>
        <v>81249.999999999622</v>
      </c>
      <c r="I338" s="8">
        <f t="shared" si="76"/>
        <v>11200.368967024729</v>
      </c>
      <c r="K338" s="8">
        <f t="shared" si="70"/>
        <v>-9452.4931460790667</v>
      </c>
      <c r="M338" s="8">
        <f t="shared" si="72"/>
        <v>0</v>
      </c>
      <c r="O338" s="19">
        <f>IF(M338&gt;0,0,-K338/Calculadora!$B$17)</f>
        <v>4.7628041085513322E-2</v>
      </c>
      <c r="Q338" s="22">
        <f>IF(A338&gt;$C$7,,Q337*((1+Calculadora!$B$27)^(1/12)))</f>
        <v>1897335.702177709</v>
      </c>
      <c r="R338" s="22">
        <f>IF(A338&gt;$C$7,,IF(M338&gt;0,Q338-G338-M338,Q338-G338-Calculadora!$B$17))</f>
        <v>1617620.8287409104</v>
      </c>
      <c r="S338" s="19">
        <f>IF(A338&gt;$C$7,,IF(K338&gt;0,R338/M338,R338/Calculadora!$B$17))</f>
        <v>8.1506656605207279</v>
      </c>
    </row>
    <row r="339" spans="1:19">
      <c r="A339" s="7">
        <v>330</v>
      </c>
      <c r="B339" s="9">
        <f t="shared" ca="1" si="75"/>
        <v>55412</v>
      </c>
      <c r="C339" s="8">
        <f t="shared" si="68"/>
        <v>892.85714285714289</v>
      </c>
      <c r="D339" s="8">
        <f t="shared" si="69"/>
        <v>200</v>
      </c>
      <c r="E339" s="8">
        <f t="shared" si="73"/>
        <v>647.89890984842782</v>
      </c>
      <c r="F339" s="8">
        <f t="shared" si="74"/>
        <v>1740.7560527055707</v>
      </c>
      <c r="G339" s="8">
        <f t="shared" si="71"/>
        <v>80357.142857142477</v>
      </c>
      <c r="I339" s="8">
        <f t="shared" si="76"/>
        <v>11200.368967024729</v>
      </c>
      <c r="K339" s="8">
        <f t="shared" si="70"/>
        <v>-9459.6129143191592</v>
      </c>
      <c r="M339" s="8">
        <f t="shared" si="72"/>
        <v>0</v>
      </c>
      <c r="O339" s="19">
        <f>IF(M339&gt;0,0,-K339/Calculadora!$B$17)</f>
        <v>4.7663915283888081E-2</v>
      </c>
      <c r="Q339" s="22">
        <f>IF(A339&gt;$C$7,,Q338*((1+Calculadora!$B$27)^(1/12)))</f>
        <v>1905065.6826875163</v>
      </c>
      <c r="R339" s="22">
        <f>IF(A339&gt;$C$7,,IF(M339&gt;0,Q339-G339-M339,Q339-G339-Calculadora!$B$17))</f>
        <v>1626243.6663935748</v>
      </c>
      <c r="S339" s="19">
        <f>IF(A339&gt;$C$7,,IF(K339&gt;0,R339/M339,R339/Calculadora!$B$17))</f>
        <v>8.1941133371969261</v>
      </c>
    </row>
    <row r="340" spans="1:19">
      <c r="A340" s="7">
        <v>331</v>
      </c>
      <c r="B340" s="9">
        <f t="shared" ca="1" si="75"/>
        <v>55442</v>
      </c>
      <c r="C340" s="8">
        <f t="shared" si="68"/>
        <v>892.85714285714289</v>
      </c>
      <c r="D340" s="8">
        <f t="shared" si="69"/>
        <v>200</v>
      </c>
      <c r="E340" s="8">
        <f t="shared" si="73"/>
        <v>640.77914160833518</v>
      </c>
      <c r="F340" s="8">
        <f t="shared" si="74"/>
        <v>1733.6362844654782</v>
      </c>
      <c r="G340" s="8">
        <f t="shared" si="71"/>
        <v>79464.285714285332</v>
      </c>
      <c r="I340" s="8">
        <f t="shared" si="76"/>
        <v>11200.368967024729</v>
      </c>
      <c r="K340" s="8">
        <f t="shared" si="70"/>
        <v>-9466.7326825592518</v>
      </c>
      <c r="M340" s="8">
        <f t="shared" si="72"/>
        <v>0</v>
      </c>
      <c r="O340" s="19">
        <f>IF(M340&gt;0,0,-K340/Calculadora!$B$17)</f>
        <v>4.7699789482262833E-2</v>
      </c>
      <c r="Q340" s="22">
        <f>IF(A340&gt;$C$7,,Q339*((1+Calculadora!$B$27)^(1/12)))</f>
        <v>1912827.1560947658</v>
      </c>
      <c r="R340" s="22">
        <f>IF(A340&gt;$C$7,,IF(M340&gt;0,Q340-G340-M340,Q340-G340-Calculadora!$B$17))</f>
        <v>1634897.9969436813</v>
      </c>
      <c r="S340" s="19">
        <f>IF(A340&gt;$C$7,,IF(K340&gt;0,R340/M340,R340/Calculadora!$B$17))</f>
        <v>8.2377196963487496</v>
      </c>
    </row>
    <row r="341" spans="1:19">
      <c r="A341" s="7">
        <v>332</v>
      </c>
      <c r="B341" s="9">
        <f t="shared" ca="1" si="75"/>
        <v>55473</v>
      </c>
      <c r="C341" s="8">
        <f t="shared" si="68"/>
        <v>892.85714285714289</v>
      </c>
      <c r="D341" s="8">
        <f t="shared" si="69"/>
        <v>200</v>
      </c>
      <c r="E341" s="8">
        <f t="shared" si="73"/>
        <v>633.65937336824254</v>
      </c>
      <c r="F341" s="8">
        <f t="shared" si="74"/>
        <v>1726.5165162253854</v>
      </c>
      <c r="G341" s="8">
        <f t="shared" si="71"/>
        <v>78571.428571428187</v>
      </c>
      <c r="I341" s="8">
        <f t="shared" si="76"/>
        <v>11200.368967024729</v>
      </c>
      <c r="K341" s="8">
        <f t="shared" si="70"/>
        <v>-9473.8524507993443</v>
      </c>
      <c r="M341" s="8">
        <f t="shared" si="72"/>
        <v>0</v>
      </c>
      <c r="O341" s="19">
        <f>IF(M341&gt;0,0,-K341/Calculadora!$B$17)</f>
        <v>4.7735663680637593E-2</v>
      </c>
      <c r="Q341" s="22">
        <f>IF(A341&gt;$C$7,,Q340*((1+Calculadora!$B$27)^(1/12)))</f>
        <v>1920620.2507054198</v>
      </c>
      <c r="R341" s="22">
        <f>IF(A341&gt;$C$7,,IF(M341&gt;0,Q341-G341-M341,Q341-G341-Calculadora!$B$17))</f>
        <v>1643583.9486971926</v>
      </c>
      <c r="S341" s="19">
        <f>IF(A341&gt;$C$7,,IF(K341&gt;0,R341/M341,R341/Calculadora!$B$17))</f>
        <v>8.281485384468251</v>
      </c>
    </row>
    <row r="342" spans="1:19">
      <c r="A342" s="7">
        <v>333</v>
      </c>
      <c r="B342" s="9">
        <f t="shared" ca="1" si="75"/>
        <v>55503</v>
      </c>
      <c r="C342" s="8">
        <f t="shared" si="68"/>
        <v>892.85714285714289</v>
      </c>
      <c r="D342" s="8">
        <f t="shared" si="69"/>
        <v>200</v>
      </c>
      <c r="E342" s="8">
        <f t="shared" si="73"/>
        <v>626.53960512814979</v>
      </c>
      <c r="F342" s="8">
        <f t="shared" si="74"/>
        <v>1719.3967479852927</v>
      </c>
      <c r="G342" s="8">
        <f t="shared" si="71"/>
        <v>77678.571428571042</v>
      </c>
      <c r="I342" s="8">
        <f t="shared" si="76"/>
        <v>11200.368967024729</v>
      </c>
      <c r="K342" s="8">
        <f t="shared" si="70"/>
        <v>-9480.9722190394368</v>
      </c>
      <c r="M342" s="8">
        <f t="shared" si="72"/>
        <v>0</v>
      </c>
      <c r="O342" s="19">
        <f>IF(M342&gt;0,0,-K342/Calculadora!$B$17)</f>
        <v>4.7771537879012345E-2</v>
      </c>
      <c r="Q342" s="22">
        <f>IF(A342&gt;$C$7,,Q341*((1+Calculadora!$B$27)^(1/12)))</f>
        <v>1928445.0953481754</v>
      </c>
      <c r="R342" s="22">
        <f>IF(A342&gt;$C$7,,IF(M342&gt;0,Q342-G342-M342,Q342-G342-Calculadora!$B$17))</f>
        <v>1652301.6504828052</v>
      </c>
      <c r="S342" s="19">
        <f>IF(A342&gt;$C$7,,IF(K342&gt;0,R342/M342,R342/Calculadora!$B$17))</f>
        <v>8.3254110506813657</v>
      </c>
    </row>
    <row r="343" spans="1:19">
      <c r="A343" s="7">
        <v>334</v>
      </c>
      <c r="B343" s="9">
        <f t="shared" ca="1" si="75"/>
        <v>55534</v>
      </c>
      <c r="C343" s="8">
        <f t="shared" si="68"/>
        <v>892.85714285714289</v>
      </c>
      <c r="D343" s="8">
        <f t="shared" si="69"/>
        <v>200</v>
      </c>
      <c r="E343" s="8">
        <f t="shared" si="73"/>
        <v>619.41983688805715</v>
      </c>
      <c r="F343" s="8">
        <f t="shared" si="74"/>
        <v>1712.2769797452002</v>
      </c>
      <c r="G343" s="8">
        <f t="shared" si="71"/>
        <v>76785.714285713897</v>
      </c>
      <c r="I343" s="8">
        <f t="shared" si="76"/>
        <v>11200.368967024729</v>
      </c>
      <c r="K343" s="8">
        <f t="shared" si="70"/>
        <v>-9488.0919872795293</v>
      </c>
      <c r="M343" s="8">
        <f t="shared" si="72"/>
        <v>0</v>
      </c>
      <c r="O343" s="19">
        <f>IF(M343&gt;0,0,-K343/Calculadora!$B$17)</f>
        <v>4.7807412077387104E-2</v>
      </c>
      <c r="Q343" s="22">
        <f>IF(A343&gt;$C$7,,Q342*((1+Calculadora!$B$27)^(1/12)))</f>
        <v>1936301.8193765935</v>
      </c>
      <c r="R343" s="22">
        <f>IF(A343&gt;$C$7,,IF(M343&gt;0,Q343-G343-M343,Q343-G343-Calculadora!$B$17))</f>
        <v>1661051.2316540806</v>
      </c>
      <c r="S343" s="19">
        <f>IF(A343&gt;$C$7,,IF(K343&gt;0,R343/M343,R343/Calculadora!$B$17))</f>
        <v>8.3694973467586493</v>
      </c>
    </row>
    <row r="344" spans="1:19">
      <c r="A344" s="7">
        <v>335</v>
      </c>
      <c r="B344" s="9">
        <f t="shared" ca="1" si="75"/>
        <v>55565</v>
      </c>
      <c r="C344" s="8">
        <f t="shared" si="68"/>
        <v>892.85714285714289</v>
      </c>
      <c r="D344" s="8">
        <f t="shared" si="69"/>
        <v>200</v>
      </c>
      <c r="E344" s="8">
        <f t="shared" si="73"/>
        <v>612.30006864796451</v>
      </c>
      <c r="F344" s="8">
        <f t="shared" si="74"/>
        <v>1705.1572115051074</v>
      </c>
      <c r="G344" s="8">
        <f t="shared" si="71"/>
        <v>75892.857142856752</v>
      </c>
      <c r="I344" s="8">
        <f t="shared" si="76"/>
        <v>11200.368967024729</v>
      </c>
      <c r="K344" s="8">
        <f t="shared" si="70"/>
        <v>-9495.2117555196219</v>
      </c>
      <c r="M344" s="8">
        <f t="shared" si="72"/>
        <v>0</v>
      </c>
      <c r="O344" s="19">
        <f>IF(M344&gt;0,0,-K344/Calculadora!$B$17)</f>
        <v>4.7843286275761857E-2</v>
      </c>
      <c r="Q344" s="22">
        <f>IF(A344&gt;$C$7,,Q343*((1+Calculadora!$B$27)^(1/12)))</f>
        <v>1944190.5526712372</v>
      </c>
      <c r="R344" s="22">
        <f>IF(A344&gt;$C$7,,IF(M344&gt;0,Q344-G344-M344,Q344-G344-Calculadora!$B$17))</f>
        <v>1669832.8220915813</v>
      </c>
      <c r="S344" s="19">
        <f>IF(A344&gt;$C$7,,IF(K344&gt;0,R344/M344,R344/Calculadora!$B$17))</f>
        <v>8.4137449271260483</v>
      </c>
    </row>
    <row r="345" spans="1:19">
      <c r="A345" s="7">
        <v>336</v>
      </c>
      <c r="B345" s="9">
        <f t="shared" ca="1" si="75"/>
        <v>55594</v>
      </c>
      <c r="C345" s="8">
        <f t="shared" si="68"/>
        <v>892.85714285714289</v>
      </c>
      <c r="D345" s="8">
        <f t="shared" si="69"/>
        <v>200</v>
      </c>
      <c r="E345" s="8">
        <f t="shared" si="73"/>
        <v>605.18030040787187</v>
      </c>
      <c r="F345" s="8">
        <f t="shared" si="74"/>
        <v>1698.0374432650146</v>
      </c>
      <c r="G345" s="8">
        <f t="shared" si="71"/>
        <v>74999.999999999607</v>
      </c>
      <c r="I345" s="8">
        <f t="shared" si="76"/>
        <v>11200.368967024729</v>
      </c>
      <c r="K345" s="8">
        <f t="shared" si="70"/>
        <v>-9502.3315237597144</v>
      </c>
      <c r="M345" s="8">
        <f t="shared" si="72"/>
        <v>0</v>
      </c>
      <c r="O345" s="19">
        <f>IF(M345&gt;0,0,-K345/Calculadora!$B$17)</f>
        <v>4.7879160474136616E-2</v>
      </c>
      <c r="Q345" s="22">
        <f>IF(A345&gt;$C$7,,Q344*((1+Calculadora!$B$27)^(1/12)))</f>
        <v>1952111.4256418194</v>
      </c>
      <c r="R345" s="22">
        <f>IF(A345&gt;$C$7,,IF(M345&gt;0,Q345-G345-M345,Q345-G345-Calculadora!$B$17))</f>
        <v>1678646.5522050208</v>
      </c>
      <c r="S345" s="19">
        <f>IF(A345&gt;$C$7,,IF(K345&gt;0,R345/M345,R345/Calculadora!$B$17))</f>
        <v>8.4581544488757316</v>
      </c>
    </row>
    <row r="346" spans="1:19">
      <c r="A346" s="7">
        <v>337</v>
      </c>
      <c r="B346" s="9">
        <f t="shared" ca="1" si="75"/>
        <v>55625</v>
      </c>
      <c r="C346" s="8">
        <f t="shared" si="68"/>
        <v>892.85714285714289</v>
      </c>
      <c r="D346" s="8">
        <f t="shared" si="69"/>
        <v>200</v>
      </c>
      <c r="E346" s="8">
        <f t="shared" si="73"/>
        <v>598.06053216777923</v>
      </c>
      <c r="F346" s="8">
        <f t="shared" si="74"/>
        <v>1690.9176750249221</v>
      </c>
      <c r="G346" s="8">
        <f t="shared" si="71"/>
        <v>74107.142857142462</v>
      </c>
      <c r="I346" s="8">
        <f>IF(A346&gt;$C$7,,I345*(Calculadora!$B$12+1))</f>
        <v>11760.387415375966</v>
      </c>
      <c r="K346" s="8">
        <f t="shared" si="70"/>
        <v>-10069.469740351044</v>
      </c>
      <c r="M346" s="8">
        <f t="shared" si="72"/>
        <v>0</v>
      </c>
      <c r="O346" s="19">
        <f>IF(M346&gt;0,0,-K346/Calculadora!$B$17)</f>
        <v>5.0736785638581312E-2</v>
      </c>
      <c r="Q346" s="22">
        <f>IF(A346&gt;$C$7,,Q345*((1+Calculadora!$B$27)^(1/12)))</f>
        <v>1960064.5692293583</v>
      </c>
      <c r="R346" s="22">
        <f>IF(A346&gt;$C$7,,IF(M346&gt;0,Q346-G346-M346,Q346-G346-Calculadora!$B$17))</f>
        <v>1687492.5529354168</v>
      </c>
      <c r="S346" s="19">
        <f>IF(A346&gt;$C$7,,IF(K346&gt;0,R346/M346,R346/Calculadora!$B$17))</f>
        <v>8.5027265717769307</v>
      </c>
    </row>
    <row r="347" spans="1:19">
      <c r="A347" s="7">
        <v>338</v>
      </c>
      <c r="B347" s="9">
        <f t="shared" ca="1" si="75"/>
        <v>55655</v>
      </c>
      <c r="C347" s="8">
        <f t="shared" si="68"/>
        <v>892.85714285714289</v>
      </c>
      <c r="D347" s="8">
        <f t="shared" si="69"/>
        <v>200</v>
      </c>
      <c r="E347" s="8">
        <f t="shared" si="73"/>
        <v>590.94076392768648</v>
      </c>
      <c r="F347" s="8">
        <f t="shared" si="74"/>
        <v>1683.7979067848294</v>
      </c>
      <c r="G347" s="8">
        <f t="shared" si="71"/>
        <v>73214.285714285317</v>
      </c>
      <c r="I347" s="8">
        <f>IF(A347&gt;$C$7,,I346)</f>
        <v>11760.387415375966</v>
      </c>
      <c r="K347" s="8">
        <f t="shared" si="70"/>
        <v>-10076.589508591136</v>
      </c>
      <c r="M347" s="8">
        <f t="shared" si="72"/>
        <v>0</v>
      </c>
      <c r="O347" s="19">
        <f>IF(M347&gt;0,0,-K347/Calculadora!$B$17)</f>
        <v>5.0772659836956072E-2</v>
      </c>
      <c r="Q347" s="22">
        <f>IF(A347&gt;$C$7,,Q346*((1+Calculadora!$B$27)^(1/12)))</f>
        <v>1968050.1149083422</v>
      </c>
      <c r="R347" s="22">
        <f>IF(A347&gt;$C$7,,IF(M347&gt;0,Q347-G347-M347,Q347-G347-Calculadora!$B$17))</f>
        <v>1696370.955757258</v>
      </c>
      <c r="S347" s="19">
        <f>IF(A347&gt;$C$7,,IF(K347&gt;0,R347/M347,R347/Calculadora!$B$17))</f>
        <v>8.5474619582868687</v>
      </c>
    </row>
    <row r="348" spans="1:19">
      <c r="A348" s="7">
        <v>339</v>
      </c>
      <c r="B348" s="9">
        <f t="shared" ca="1" si="75"/>
        <v>55686</v>
      </c>
      <c r="C348" s="8">
        <f t="shared" si="68"/>
        <v>892.85714285714289</v>
      </c>
      <c r="D348" s="8">
        <f t="shared" si="69"/>
        <v>200</v>
      </c>
      <c r="E348" s="8">
        <f t="shared" si="73"/>
        <v>583.82099568759384</v>
      </c>
      <c r="F348" s="8">
        <f t="shared" si="74"/>
        <v>1676.6781385447366</v>
      </c>
      <c r="G348" s="8">
        <f t="shared" si="71"/>
        <v>72321.428571428172</v>
      </c>
      <c r="I348" s="8">
        <f t="shared" ref="I348:I357" si="77">IF(A348&gt;$C$7,,I347)</f>
        <v>11760.387415375966</v>
      </c>
      <c r="K348" s="8">
        <f t="shared" si="70"/>
        <v>-10083.709276831229</v>
      </c>
      <c r="M348" s="8">
        <f t="shared" si="72"/>
        <v>0</v>
      </c>
      <c r="O348" s="19">
        <f>IF(M348&gt;0,0,-K348/Calculadora!$B$17)</f>
        <v>5.0808534035330824E-2</v>
      </c>
      <c r="Q348" s="22">
        <f>IF(A348&gt;$C$7,,Q347*((1+Calculadora!$B$27)^(1/12)))</f>
        <v>1976068.1946889022</v>
      </c>
      <c r="R348" s="22">
        <f>IF(A348&gt;$C$7,,IF(M348&gt;0,Q348-G348-M348,Q348-G348-Calculadora!$B$17))</f>
        <v>1705281.892680675</v>
      </c>
      <c r="S348" s="19">
        <f>IF(A348&gt;$C$7,,IF(K348&gt;0,R348/M348,R348/Calculadora!$B$17))</f>
        <v>8.5923612735616945</v>
      </c>
    </row>
    <row r="349" spans="1:19">
      <c r="A349" s="7">
        <v>340</v>
      </c>
      <c r="B349" s="9">
        <f t="shared" ca="1" si="75"/>
        <v>55716</v>
      </c>
      <c r="C349" s="8">
        <f t="shared" si="68"/>
        <v>892.85714285714289</v>
      </c>
      <c r="D349" s="8">
        <f t="shared" si="69"/>
        <v>200</v>
      </c>
      <c r="E349" s="8">
        <f t="shared" si="73"/>
        <v>576.7012274475012</v>
      </c>
      <c r="F349" s="8">
        <f t="shared" si="74"/>
        <v>1669.5583703046441</v>
      </c>
      <c r="G349" s="8">
        <f t="shared" si="71"/>
        <v>71428.571428571027</v>
      </c>
      <c r="I349" s="8">
        <f t="shared" si="77"/>
        <v>11760.387415375966</v>
      </c>
      <c r="K349" s="8">
        <f t="shared" si="70"/>
        <v>-10090.829045071321</v>
      </c>
      <c r="M349" s="8">
        <f t="shared" si="72"/>
        <v>0</v>
      </c>
      <c r="O349" s="19">
        <f>IF(M349&gt;0,0,-K349/Calculadora!$B$17)</f>
        <v>5.0844408233705583E-2</v>
      </c>
      <c r="Q349" s="22">
        <f>IF(A349&gt;$C$7,,Q348*((1+Calculadora!$B$27)^(1/12)))</f>
        <v>1984118.9411189954</v>
      </c>
      <c r="R349" s="22">
        <f>IF(A349&gt;$C$7,,IF(M349&gt;0,Q349-G349-M349,Q349-G349-Calculadora!$B$17))</f>
        <v>1714225.4962536253</v>
      </c>
      <c r="S349" s="19">
        <f>IF(A349&gt;$C$7,,IF(K349&gt;0,R349/M349,R349/Calculadora!$B$17))</f>
        <v>8.6374251854674871</v>
      </c>
    </row>
    <row r="350" spans="1:19">
      <c r="A350" s="7">
        <v>341</v>
      </c>
      <c r="B350" s="9">
        <f t="shared" ca="1" si="75"/>
        <v>55747</v>
      </c>
      <c r="C350" s="8">
        <f t="shared" si="68"/>
        <v>892.85714285714289</v>
      </c>
      <c r="D350" s="8">
        <f t="shared" si="69"/>
        <v>200</v>
      </c>
      <c r="E350" s="8">
        <f t="shared" si="73"/>
        <v>569.58145920740856</v>
      </c>
      <c r="F350" s="8">
        <f t="shared" si="74"/>
        <v>1662.4386020645516</v>
      </c>
      <c r="G350" s="8">
        <f t="shared" si="71"/>
        <v>70535.714285713882</v>
      </c>
      <c r="I350" s="8">
        <f t="shared" si="77"/>
        <v>11760.387415375966</v>
      </c>
      <c r="K350" s="8">
        <f t="shared" si="70"/>
        <v>-10097.948813311414</v>
      </c>
      <c r="M350" s="8">
        <f t="shared" si="72"/>
        <v>0</v>
      </c>
      <c r="O350" s="19">
        <f>IF(M350&gt;0,0,-K350/Calculadora!$B$17)</f>
        <v>5.0880282432080336E-2</v>
      </c>
      <c r="Q350" s="22">
        <f>IF(A350&gt;$C$7,,Q349*((1+Calculadora!$B$27)^(1/12)))</f>
        <v>1992202.4872865956</v>
      </c>
      <c r="R350" s="22">
        <f>IF(A350&gt;$C$7,,IF(M350&gt;0,Q350-G350-M350,Q350-G350-Calculadora!$B$17))</f>
        <v>1723201.8995640827</v>
      </c>
      <c r="S350" s="19">
        <f>IF(A350&gt;$C$7,,IF(K350&gt;0,R350/M350,R350/Calculadora!$B$17))</f>
        <v>8.6826543645912988</v>
      </c>
    </row>
    <row r="351" spans="1:19">
      <c r="A351" s="7">
        <v>342</v>
      </c>
      <c r="B351" s="9">
        <f t="shared" ca="1" si="75"/>
        <v>55778</v>
      </c>
      <c r="C351" s="8">
        <f t="shared" si="68"/>
        <v>892.85714285714289</v>
      </c>
      <c r="D351" s="8">
        <f t="shared" si="69"/>
        <v>200</v>
      </c>
      <c r="E351" s="8">
        <f t="shared" si="73"/>
        <v>562.46169096731592</v>
      </c>
      <c r="F351" s="8">
        <f t="shared" si="74"/>
        <v>1655.3188338244588</v>
      </c>
      <c r="G351" s="8">
        <f t="shared" si="71"/>
        <v>69642.857142856737</v>
      </c>
      <c r="I351" s="8">
        <f t="shared" si="77"/>
        <v>11760.387415375966</v>
      </c>
      <c r="K351" s="8">
        <f t="shared" si="70"/>
        <v>-10105.068581551508</v>
      </c>
      <c r="M351" s="8">
        <f t="shared" si="72"/>
        <v>0</v>
      </c>
      <c r="O351" s="19">
        <f>IF(M351&gt;0,0,-K351/Calculadora!$B$17)</f>
        <v>5.0916156630455102E-2</v>
      </c>
      <c r="Q351" s="22">
        <f>IF(A351&gt;$C$7,,Q350*((1+Calculadora!$B$27)^(1/12)))</f>
        <v>2000318.9668218934</v>
      </c>
      <c r="R351" s="22">
        <f>IF(A351&gt;$C$7,,IF(M351&gt;0,Q351-G351-M351,Q351-G351-Calculadora!$B$17))</f>
        <v>1732211.2362422375</v>
      </c>
      <c r="S351" s="19">
        <f>IF(A351&gt;$C$7,,IF(K351&gt;0,R351/M351,R351/Calculadora!$B$17))</f>
        <v>8.728049484252228</v>
      </c>
    </row>
    <row r="352" spans="1:19">
      <c r="A352" s="7">
        <v>343</v>
      </c>
      <c r="B352" s="9">
        <f t="shared" ca="1" si="75"/>
        <v>55808</v>
      </c>
      <c r="C352" s="8">
        <f t="shared" si="68"/>
        <v>892.85714285714289</v>
      </c>
      <c r="D352" s="8">
        <f t="shared" si="69"/>
        <v>200</v>
      </c>
      <c r="E352" s="8">
        <f t="shared" si="73"/>
        <v>555.34192272722316</v>
      </c>
      <c r="F352" s="8">
        <f t="shared" si="74"/>
        <v>1648.1990655843661</v>
      </c>
      <c r="G352" s="8">
        <f t="shared" si="71"/>
        <v>68749.999999999593</v>
      </c>
      <c r="I352" s="8">
        <f t="shared" si="77"/>
        <v>11760.387415375966</v>
      </c>
      <c r="K352" s="8">
        <f t="shared" si="70"/>
        <v>-10112.188349791601</v>
      </c>
      <c r="M352" s="8">
        <f t="shared" si="72"/>
        <v>0</v>
      </c>
      <c r="O352" s="19">
        <f>IF(M352&gt;0,0,-K352/Calculadora!$B$17)</f>
        <v>5.0952030828829854E-2</v>
      </c>
      <c r="Q352" s="22">
        <f>IF(A352&gt;$C$7,,Q351*((1+Calculadora!$B$27)^(1/12)))</f>
        <v>2008468.5138995054</v>
      </c>
      <c r="R352" s="22">
        <f>IF(A352&gt;$C$7,,IF(M352&gt;0,Q352-G352-M352,Q352-G352-Calculadora!$B$17))</f>
        <v>1741253.6404627068</v>
      </c>
      <c r="S352" s="19">
        <f>IF(A352&gt;$C$7,,IF(K352&gt;0,R352/M352,R352/Calculadora!$B$17))</f>
        <v>8.7736112205125689</v>
      </c>
    </row>
    <row r="353" spans="1:19">
      <c r="A353" s="7">
        <v>344</v>
      </c>
      <c r="B353" s="9">
        <f t="shared" ca="1" si="75"/>
        <v>55839</v>
      </c>
      <c r="C353" s="8">
        <f t="shared" si="68"/>
        <v>892.85714285714289</v>
      </c>
      <c r="D353" s="8">
        <f t="shared" si="69"/>
        <v>200</v>
      </c>
      <c r="E353" s="8">
        <f t="shared" si="73"/>
        <v>548.22215448713052</v>
      </c>
      <c r="F353" s="8">
        <f t="shared" si="74"/>
        <v>1641.0792973442735</v>
      </c>
      <c r="G353" s="8">
        <f t="shared" si="71"/>
        <v>67857.142857142448</v>
      </c>
      <c r="I353" s="8">
        <f t="shared" si="77"/>
        <v>11760.387415375966</v>
      </c>
      <c r="K353" s="8">
        <f t="shared" si="70"/>
        <v>-10119.308118031693</v>
      </c>
      <c r="M353" s="8">
        <f t="shared" si="72"/>
        <v>0</v>
      </c>
      <c r="O353" s="19">
        <f>IF(M353&gt;0,0,-K353/Calculadora!$B$17)</f>
        <v>5.0987905027204614E-2</v>
      </c>
      <c r="Q353" s="22">
        <f>IF(A353&gt;$C$7,,Q352*((1+Calculadora!$B$27)^(1/12)))</f>
        <v>2016651.2632406922</v>
      </c>
      <c r="R353" s="22">
        <f>IF(A353&gt;$C$7,,IF(M353&gt;0,Q353-G353-M353,Q353-G353-Calculadora!$B$17))</f>
        <v>1750329.2469467507</v>
      </c>
      <c r="S353" s="19">
        <f>IF(A353&gt;$C$7,,IF(K353&gt;0,R353/M353,R353/Calculadora!$B$17))</f>
        <v>8.819340252188967</v>
      </c>
    </row>
    <row r="354" spans="1:19">
      <c r="A354" s="7">
        <v>345</v>
      </c>
      <c r="B354" s="9">
        <f t="shared" ca="1" si="75"/>
        <v>55869</v>
      </c>
      <c r="C354" s="8">
        <f t="shared" si="68"/>
        <v>892.85714285714289</v>
      </c>
      <c r="D354" s="8">
        <f t="shared" si="69"/>
        <v>200</v>
      </c>
      <c r="E354" s="8">
        <f t="shared" si="73"/>
        <v>541.10238624703788</v>
      </c>
      <c r="F354" s="8">
        <f t="shared" si="74"/>
        <v>1633.9595291041808</v>
      </c>
      <c r="G354" s="8">
        <f t="shared" si="71"/>
        <v>66964.285714285303</v>
      </c>
      <c r="I354" s="8">
        <f t="shared" si="77"/>
        <v>11760.387415375966</v>
      </c>
      <c r="K354" s="8">
        <f t="shared" si="70"/>
        <v>-10126.427886271786</v>
      </c>
      <c r="M354" s="8">
        <f t="shared" si="72"/>
        <v>0</v>
      </c>
      <c r="O354" s="19">
        <f>IF(M354&gt;0,0,-K354/Calculadora!$B$17)</f>
        <v>5.1023779225579366E-2</v>
      </c>
      <c r="Q354" s="22">
        <f>IF(A354&gt;$C$7,,Q353*((1+Calculadora!$B$27)^(1/12)))</f>
        <v>2024867.3501155856</v>
      </c>
      <c r="R354" s="22">
        <f>IF(A354&gt;$C$7,,IF(M354&gt;0,Q354-G354-M354,Q354-G354-Calculadora!$B$17))</f>
        <v>1759438.1909645014</v>
      </c>
      <c r="S354" s="19">
        <f>IF(A354&gt;$C$7,,IF(K354&gt;0,R354/M354,R354/Calculadora!$B$17))</f>
        <v>8.86523726086366</v>
      </c>
    </row>
    <row r="355" spans="1:19">
      <c r="A355" s="7">
        <v>346</v>
      </c>
      <c r="B355" s="9">
        <f t="shared" ca="1" si="75"/>
        <v>55900</v>
      </c>
      <c r="C355" s="8">
        <f t="shared" si="68"/>
        <v>892.85714285714289</v>
      </c>
      <c r="D355" s="8">
        <f t="shared" si="69"/>
        <v>200</v>
      </c>
      <c r="E355" s="8">
        <f t="shared" si="73"/>
        <v>533.98261800694524</v>
      </c>
      <c r="F355" s="8">
        <f t="shared" si="74"/>
        <v>1626.839760864088</v>
      </c>
      <c r="G355" s="8">
        <f t="shared" si="71"/>
        <v>66071.428571428158</v>
      </c>
      <c r="I355" s="8">
        <f t="shared" si="77"/>
        <v>11760.387415375966</v>
      </c>
      <c r="K355" s="8">
        <f t="shared" si="70"/>
        <v>-10133.547654511878</v>
      </c>
      <c r="M355" s="8">
        <f t="shared" si="72"/>
        <v>0</v>
      </c>
      <c r="O355" s="19">
        <f>IF(M355&gt;0,0,-K355/Calculadora!$B$17)</f>
        <v>5.1059653423954125E-2</v>
      </c>
      <c r="Q355" s="22">
        <f>IF(A355&gt;$C$7,,Q354*((1+Calculadora!$B$27)^(1/12)))</f>
        <v>2033116.9103454244</v>
      </c>
      <c r="R355" s="22">
        <f>IF(A355&gt;$C$7,,IF(M355&gt;0,Q355-G355-M355,Q355-G355-Calculadora!$B$17))</f>
        <v>1768580.6083371972</v>
      </c>
      <c r="S355" s="19">
        <f>IF(A355&gt;$C$7,,IF(K355&gt;0,R355/M355,R355/Calculadora!$B$17))</f>
        <v>8.9113029308957294</v>
      </c>
    </row>
    <row r="356" spans="1:19">
      <c r="A356" s="7">
        <v>347</v>
      </c>
      <c r="B356" s="9">
        <f t="shared" ca="1" si="75"/>
        <v>55931</v>
      </c>
      <c r="C356" s="8">
        <f t="shared" si="68"/>
        <v>892.85714285714289</v>
      </c>
      <c r="D356" s="8">
        <f t="shared" si="69"/>
        <v>200</v>
      </c>
      <c r="E356" s="8">
        <f t="shared" si="73"/>
        <v>526.86284976685261</v>
      </c>
      <c r="F356" s="8">
        <f t="shared" si="74"/>
        <v>1619.7199926239955</v>
      </c>
      <c r="G356" s="8">
        <f t="shared" si="71"/>
        <v>65178.571428571013</v>
      </c>
      <c r="I356" s="8">
        <f t="shared" si="77"/>
        <v>11760.387415375966</v>
      </c>
      <c r="K356" s="8">
        <f t="shared" si="70"/>
        <v>-10140.667422751971</v>
      </c>
      <c r="M356" s="8">
        <f t="shared" si="72"/>
        <v>0</v>
      </c>
      <c r="O356" s="19">
        <f>IF(M356&gt;0,0,-K356/Calculadora!$B$17)</f>
        <v>5.1095527622328878E-2</v>
      </c>
      <c r="Q356" s="22">
        <f>IF(A356&gt;$C$7,,Q355*((1+Calculadora!$B$27)^(1/12)))</f>
        <v>2041400.0803048003</v>
      </c>
      <c r="R356" s="22">
        <f>IF(A356&gt;$C$7,,IF(M356&gt;0,Q356-G356-M356,Q356-G356-Calculadora!$B$17))</f>
        <v>1777756.6354394301</v>
      </c>
      <c r="S356" s="19">
        <f>IF(A356&gt;$C$7,,IF(K356&gt;0,R356/M356,R356/Calculadora!$B$17))</f>
        <v>8.9575379494324228</v>
      </c>
    </row>
    <row r="357" spans="1:19">
      <c r="A357" s="7">
        <v>348</v>
      </c>
      <c r="B357" s="9">
        <f t="shared" ca="1" si="75"/>
        <v>55959</v>
      </c>
      <c r="C357" s="8">
        <f t="shared" si="68"/>
        <v>892.85714285714289</v>
      </c>
      <c r="D357" s="8">
        <f t="shared" si="69"/>
        <v>200</v>
      </c>
      <c r="E357" s="8">
        <f t="shared" si="73"/>
        <v>519.74308152675985</v>
      </c>
      <c r="F357" s="8">
        <f t="shared" si="74"/>
        <v>1612.6002243839027</v>
      </c>
      <c r="G357" s="8">
        <f t="shared" si="71"/>
        <v>64285.714285713868</v>
      </c>
      <c r="I357" s="8">
        <f t="shared" si="77"/>
        <v>11760.387415375966</v>
      </c>
      <c r="K357" s="8">
        <f t="shared" si="70"/>
        <v>-10147.787190992063</v>
      </c>
      <c r="M357" s="8">
        <f t="shared" si="72"/>
        <v>0</v>
      </c>
      <c r="O357" s="19">
        <f>IF(M357&gt;0,0,-K357/Calculadora!$B$17)</f>
        <v>5.1131401820703637E-2</v>
      </c>
      <c r="Q357" s="22">
        <f>IF(A357&gt;$C$7,,Q356*((1+Calculadora!$B$27)^(1/12)))</f>
        <v>2049716.9969239119</v>
      </c>
      <c r="R357" s="22">
        <f>IF(A357&gt;$C$7,,IF(M357&gt;0,Q357-G357-M357,Q357-G357-Calculadora!$B$17))</f>
        <v>1786966.409201399</v>
      </c>
      <c r="S357" s="19">
        <f>IF(A357&gt;$C$7,,IF(K357&gt;0,R357/M357,R357/Calculadora!$B$17))</f>
        <v>9.0039430064205135</v>
      </c>
    </row>
    <row r="358" spans="1:19">
      <c r="A358" s="7">
        <v>349</v>
      </c>
      <c r="B358" s="9">
        <f t="shared" ca="1" si="75"/>
        <v>55990</v>
      </c>
      <c r="C358" s="8">
        <f t="shared" si="68"/>
        <v>892.85714285714289</v>
      </c>
      <c r="D358" s="8">
        <f t="shared" si="69"/>
        <v>200</v>
      </c>
      <c r="E358" s="8">
        <f t="shared" si="73"/>
        <v>512.62331328666721</v>
      </c>
      <c r="F358" s="8">
        <f t="shared" si="74"/>
        <v>1605.48045614381</v>
      </c>
      <c r="G358" s="8">
        <f t="shared" si="71"/>
        <v>63392.857142856723</v>
      </c>
      <c r="I358" s="8">
        <f>IF(A358&gt;$C$7,,I357*(Calculadora!$B$12+1))</f>
        <v>12348.406786144766</v>
      </c>
      <c r="K358" s="8">
        <f t="shared" si="70"/>
        <v>-10742.926330000955</v>
      </c>
      <c r="M358" s="8">
        <f t="shared" si="72"/>
        <v>0</v>
      </c>
      <c r="O358" s="19">
        <f>IF(M358&gt;0,0,-K358/Calculadora!$B$17)</f>
        <v>5.4130114533451838E-2</v>
      </c>
      <c r="Q358" s="22">
        <f>IF(A358&gt;$C$7,,Q357*((1+Calculadora!$B$27)^(1/12)))</f>
        <v>2058067.7976908279</v>
      </c>
      <c r="R358" s="22">
        <f>IF(A358&gt;$C$7,,IF(M358&gt;0,Q358-G358-M358,Q358-G358-Calculadora!$B$17))</f>
        <v>1796210.067111172</v>
      </c>
      <c r="S358" s="19">
        <f>IF(A358&gt;$C$7,,IF(K358&gt;0,R358/M358,R358/Calculadora!$B$17))</f>
        <v>9.0505187946176964</v>
      </c>
    </row>
    <row r="359" spans="1:19">
      <c r="A359" s="7">
        <v>350</v>
      </c>
      <c r="B359" s="9">
        <f t="shared" ca="1" si="75"/>
        <v>56020</v>
      </c>
      <c r="C359" s="8">
        <f t="shared" si="68"/>
        <v>892.85714285714289</v>
      </c>
      <c r="D359" s="8">
        <f t="shared" si="69"/>
        <v>200</v>
      </c>
      <c r="E359" s="8">
        <f t="shared" si="73"/>
        <v>505.50354504657457</v>
      </c>
      <c r="F359" s="8">
        <f t="shared" si="74"/>
        <v>1598.3606879037175</v>
      </c>
      <c r="G359" s="8">
        <f t="shared" si="71"/>
        <v>62499.999999999578</v>
      </c>
      <c r="I359" s="8">
        <f>IF(A359&gt;$C$7,,I358)</f>
        <v>12348.406786144766</v>
      </c>
      <c r="K359" s="8">
        <f t="shared" si="70"/>
        <v>-10750.046098241048</v>
      </c>
      <c r="M359" s="8">
        <f t="shared" si="72"/>
        <v>0</v>
      </c>
      <c r="O359" s="19">
        <f>IF(M359&gt;0,0,-K359/Calculadora!$B$17)</f>
        <v>5.4165988731826591E-2</v>
      </c>
      <c r="Q359" s="22">
        <f>IF(A359&gt;$C$7,,Q358*((1+Calculadora!$B$27)^(1/12)))</f>
        <v>2066452.6206537609</v>
      </c>
      <c r="R359" s="22">
        <f>IF(A359&gt;$C$7,,IF(M359&gt;0,Q359-G359-M359,Q359-G359-Calculadora!$B$17))</f>
        <v>1805487.7472169623</v>
      </c>
      <c r="S359" s="19">
        <f>IF(A359&gt;$C$7,,IF(K359&gt;0,R359/M359,R359/Calculadora!$B$17))</f>
        <v>9.0972660096040538</v>
      </c>
    </row>
    <row r="360" spans="1:19">
      <c r="A360" s="7">
        <v>351</v>
      </c>
      <c r="B360" s="9">
        <f t="shared" ca="1" si="75"/>
        <v>56051</v>
      </c>
      <c r="C360" s="8">
        <f t="shared" si="68"/>
        <v>892.85714285714289</v>
      </c>
      <c r="D360" s="8">
        <f t="shared" si="69"/>
        <v>200</v>
      </c>
      <c r="E360" s="8">
        <f t="shared" si="73"/>
        <v>498.38377680648188</v>
      </c>
      <c r="F360" s="8">
        <f t="shared" si="74"/>
        <v>1591.2409196636247</v>
      </c>
      <c r="G360" s="8">
        <f t="shared" si="71"/>
        <v>61607.142857142433</v>
      </c>
      <c r="I360" s="8">
        <f t="shared" ref="I360:I369" si="78">IF(A360&gt;$C$7,,I359)</f>
        <v>12348.406786144766</v>
      </c>
      <c r="K360" s="8">
        <f t="shared" si="70"/>
        <v>-10757.16586648114</v>
      </c>
      <c r="M360" s="8">
        <f t="shared" si="72"/>
        <v>0</v>
      </c>
      <c r="O360" s="19">
        <f>IF(M360&gt;0,0,-K360/Calculadora!$B$17)</f>
        <v>5.420186293020135E-2</v>
      </c>
      <c r="Q360" s="22">
        <f>IF(A360&gt;$C$7,,Q359*((1+Calculadora!$B$27)^(1/12)))</f>
        <v>2074871.6044233488</v>
      </c>
      <c r="R360" s="22">
        <f>IF(A360&gt;$C$7,,IF(M360&gt;0,Q360-G360-M360,Q360-G360-Calculadora!$B$17))</f>
        <v>1814799.5881294073</v>
      </c>
      <c r="S360" s="19">
        <f>IF(A360&gt;$C$7,,IF(K360&gt;0,R360/M360,R360/Calculadora!$B$17))</f>
        <v>9.1441853497935419</v>
      </c>
    </row>
    <row r="361" spans="1:19">
      <c r="A361" s="7">
        <v>352</v>
      </c>
      <c r="B361" s="9">
        <f t="shared" ca="1" si="75"/>
        <v>56081</v>
      </c>
      <c r="C361" s="8">
        <f t="shared" si="68"/>
        <v>892.85714285714289</v>
      </c>
      <c r="D361" s="8">
        <f t="shared" si="69"/>
        <v>200</v>
      </c>
      <c r="E361" s="8">
        <f t="shared" si="73"/>
        <v>491.26400856638924</v>
      </c>
      <c r="F361" s="8">
        <f t="shared" si="74"/>
        <v>1584.1211514235322</v>
      </c>
      <c r="G361" s="8">
        <f t="shared" si="71"/>
        <v>60714.285714285288</v>
      </c>
      <c r="I361" s="8">
        <f t="shared" si="78"/>
        <v>12348.406786144766</v>
      </c>
      <c r="K361" s="8">
        <f t="shared" si="70"/>
        <v>-10764.285634721233</v>
      </c>
      <c r="M361" s="8">
        <f t="shared" si="72"/>
        <v>0</v>
      </c>
      <c r="O361" s="19">
        <f>IF(M361&gt;0,0,-K361/Calculadora!$B$17)</f>
        <v>5.4237737128576102E-2</v>
      </c>
      <c r="Q361" s="22">
        <f>IF(A361&gt;$C$7,,Q360*((1+Calculadora!$B$27)^(1/12)))</f>
        <v>2083324.8881749467</v>
      </c>
      <c r="R361" s="22">
        <f>IF(A361&gt;$C$7,,IF(M361&gt;0,Q361-G361-M361,Q361-G361-Calculadora!$B$17))</f>
        <v>1824145.7290238624</v>
      </c>
      <c r="S361" s="19">
        <f>IF(A361&gt;$C$7,,IF(K361&gt;0,R361/M361,R361/Calculadora!$B$17))</f>
        <v>9.1912775164455489</v>
      </c>
    </row>
    <row r="362" spans="1:19">
      <c r="A362" s="7">
        <v>353</v>
      </c>
      <c r="B362" s="9">
        <f t="shared" ca="1" si="75"/>
        <v>56112</v>
      </c>
      <c r="C362" s="8">
        <f t="shared" si="68"/>
        <v>892.85714285714289</v>
      </c>
      <c r="D362" s="8">
        <f t="shared" si="69"/>
        <v>200</v>
      </c>
      <c r="E362" s="8">
        <f t="shared" si="73"/>
        <v>484.1442403262966</v>
      </c>
      <c r="F362" s="8">
        <f t="shared" si="74"/>
        <v>1577.0013831834394</v>
      </c>
      <c r="G362" s="8">
        <f t="shared" si="71"/>
        <v>59821.428571428143</v>
      </c>
      <c r="I362" s="8">
        <f t="shared" si="78"/>
        <v>12348.406786144766</v>
      </c>
      <c r="K362" s="8">
        <f t="shared" si="70"/>
        <v>-10771.405402961325</v>
      </c>
      <c r="M362" s="8">
        <f t="shared" si="72"/>
        <v>0</v>
      </c>
      <c r="O362" s="19">
        <f>IF(M362&gt;0,0,-K362/Calculadora!$B$17)</f>
        <v>5.4273611326950862E-2</v>
      </c>
      <c r="Q362" s="22">
        <f>IF(A362&gt;$C$7,,Q361*((1+Calculadora!$B$27)^(1/12)))</f>
        <v>2091812.6116509268</v>
      </c>
      <c r="R362" s="22">
        <f>IF(A362&gt;$C$7,,IF(M362&gt;0,Q362-G362-M362,Q362-G362-Calculadora!$B$17))</f>
        <v>1833526.3096426995</v>
      </c>
      <c r="S362" s="19">
        <f>IF(A362&gt;$C$7,,IF(K362&gt;0,R362/M362,R362/Calculadora!$B$17))</f>
        <v>9.238543213676472</v>
      </c>
    </row>
    <row r="363" spans="1:19">
      <c r="A363" s="7">
        <v>354</v>
      </c>
      <c r="B363" s="9">
        <f t="shared" ca="1" si="75"/>
        <v>56143</v>
      </c>
      <c r="C363" s="8">
        <f t="shared" si="68"/>
        <v>892.85714285714289</v>
      </c>
      <c r="D363" s="8">
        <f t="shared" si="69"/>
        <v>200</v>
      </c>
      <c r="E363" s="8">
        <f t="shared" si="73"/>
        <v>477.0244720862039</v>
      </c>
      <c r="F363" s="8">
        <f t="shared" si="74"/>
        <v>1569.8816149433469</v>
      </c>
      <c r="G363" s="8">
        <f t="shared" si="71"/>
        <v>58928.571428570998</v>
      </c>
      <c r="I363" s="8">
        <f t="shared" si="78"/>
        <v>12348.406786144766</v>
      </c>
      <c r="K363" s="8">
        <f t="shared" si="70"/>
        <v>-10778.525171201418</v>
      </c>
      <c r="M363" s="8">
        <f t="shared" si="72"/>
        <v>0</v>
      </c>
      <c r="O363" s="19">
        <f>IF(M363&gt;0,0,-K363/Calculadora!$B$17)</f>
        <v>5.4309485525325614E-2</v>
      </c>
      <c r="Q363" s="22">
        <f>IF(A363&gt;$C$7,,Q362*((1+Calculadora!$B$27)^(1/12)))</f>
        <v>2100334.9151629894</v>
      </c>
      <c r="R363" s="22">
        <f>IF(A363&gt;$C$7,,IF(M363&gt;0,Q363-G363-M363,Q363-G363-Calculadora!$B$17))</f>
        <v>1842941.4702976195</v>
      </c>
      <c r="S363" s="19">
        <f>IF(A363&gt;$C$7,,IF(K363&gt;0,R363/M363,R363/Calculadora!$B$17))</f>
        <v>9.285983148471372</v>
      </c>
    </row>
    <row r="364" spans="1:19">
      <c r="A364" s="7">
        <v>355</v>
      </c>
      <c r="B364" s="9">
        <f t="shared" ca="1" si="75"/>
        <v>56173</v>
      </c>
      <c r="C364" s="8">
        <f t="shared" si="68"/>
        <v>892.85714285714289</v>
      </c>
      <c r="D364" s="8">
        <f t="shared" si="69"/>
        <v>200</v>
      </c>
      <c r="E364" s="8">
        <f t="shared" si="73"/>
        <v>469.90470384611126</v>
      </c>
      <c r="F364" s="8">
        <f t="shared" si="74"/>
        <v>1562.7618467032542</v>
      </c>
      <c r="G364" s="8">
        <f t="shared" si="71"/>
        <v>58035.714285713853</v>
      </c>
      <c r="I364" s="8">
        <f t="shared" si="78"/>
        <v>12348.406786144766</v>
      </c>
      <c r="K364" s="8">
        <f t="shared" si="70"/>
        <v>-10785.644939441512</v>
      </c>
      <c r="M364" s="8">
        <f t="shared" si="72"/>
        <v>0</v>
      </c>
      <c r="O364" s="19">
        <f>IF(M364&gt;0,0,-K364/Calculadora!$B$17)</f>
        <v>5.434535972370038E-2</v>
      </c>
      <c r="Q364" s="22">
        <f>IF(A364&gt;$C$7,,Q363*((1+Calculadora!$B$27)^(1/12)))</f>
        <v>2108891.9395944821</v>
      </c>
      <c r="R364" s="22">
        <f>IF(A364&gt;$C$7,,IF(M364&gt;0,Q364-G364-M364,Q364-G364-Calculadora!$B$17))</f>
        <v>1852391.3518719692</v>
      </c>
      <c r="S364" s="19">
        <f>IF(A364&gt;$C$7,,IF(K364&gt;0,R364/M364,R364/Calculadora!$B$17))</f>
        <v>9.3335980306956507</v>
      </c>
    </row>
    <row r="365" spans="1:19">
      <c r="A365" s="7">
        <v>356</v>
      </c>
      <c r="B365" s="9">
        <f t="shared" ca="1" si="75"/>
        <v>56204</v>
      </c>
      <c r="C365" s="8">
        <f t="shared" si="68"/>
        <v>892.85714285714289</v>
      </c>
      <c r="D365" s="8">
        <f t="shared" si="69"/>
        <v>200</v>
      </c>
      <c r="E365" s="8">
        <f t="shared" si="73"/>
        <v>462.78493560601856</v>
      </c>
      <c r="F365" s="8">
        <f t="shared" si="74"/>
        <v>1555.6420784631614</v>
      </c>
      <c r="G365" s="8">
        <f t="shared" si="71"/>
        <v>57142.857142856708</v>
      </c>
      <c r="I365" s="8">
        <f t="shared" si="78"/>
        <v>12348.406786144766</v>
      </c>
      <c r="K365" s="8">
        <f t="shared" si="70"/>
        <v>-10792.764707681605</v>
      </c>
      <c r="M365" s="8">
        <f t="shared" si="72"/>
        <v>0</v>
      </c>
      <c r="O365" s="19">
        <f>IF(M365&gt;0,0,-K365/Calculadora!$B$17)</f>
        <v>5.438123392207514E-2</v>
      </c>
      <c r="Q365" s="22">
        <f>IF(A365&gt;$C$7,,Q364*((1+Calculadora!$B$27)^(1/12)))</f>
        <v>2117483.8264027284</v>
      </c>
      <c r="R365" s="22">
        <f>IF(A365&gt;$C$7,,IF(M365&gt;0,Q365-G365-M365,Q365-G365-Calculadora!$B$17))</f>
        <v>1861876.0958230726</v>
      </c>
      <c r="S365" s="19">
        <f>IF(A365&gt;$C$7,,IF(K365&gt;0,R365/M365,R365/Calculadora!$B$17))</f>
        <v>9.3813885731067934</v>
      </c>
    </row>
    <row r="366" spans="1:19">
      <c r="A366" s="7">
        <v>357</v>
      </c>
      <c r="B366" s="9">
        <f t="shared" ca="1" si="75"/>
        <v>56234</v>
      </c>
      <c r="C366" s="8">
        <f t="shared" si="68"/>
        <v>892.85714285714289</v>
      </c>
      <c r="D366" s="8">
        <f t="shared" si="69"/>
        <v>200</v>
      </c>
      <c r="E366" s="8">
        <f t="shared" si="73"/>
        <v>455.66516736592592</v>
      </c>
      <c r="F366" s="8">
        <f t="shared" si="74"/>
        <v>1548.5223102230689</v>
      </c>
      <c r="G366" s="8">
        <f t="shared" si="71"/>
        <v>56249.999999999563</v>
      </c>
      <c r="I366" s="8">
        <f t="shared" si="78"/>
        <v>12348.406786144766</v>
      </c>
      <c r="K366" s="8">
        <f t="shared" si="70"/>
        <v>-10799.884475921697</v>
      </c>
      <c r="M366" s="8">
        <f t="shared" si="72"/>
        <v>0</v>
      </c>
      <c r="O366" s="19">
        <f>IF(M366&gt;0,0,-K366/Calculadora!$B$17)</f>
        <v>5.4417108120449892E-2</v>
      </c>
      <c r="Q366" s="22">
        <f>IF(A366&gt;$C$7,,Q365*((1+Calculadora!$B$27)^(1/12)))</f>
        <v>2126110.7176213665</v>
      </c>
      <c r="R366" s="22">
        <f>IF(A366&gt;$C$7,,IF(M366&gt;0,Q366-G366-M366,Q366-G366-Calculadora!$B$17))</f>
        <v>1871395.8441845679</v>
      </c>
      <c r="S366" s="19">
        <f>IF(A366&gt;$C$7,,IF(K366&gt;0,R366/M366,R366/Calculadora!$B$17))</f>
        <v>9.4293554913661453</v>
      </c>
    </row>
    <row r="367" spans="1:19">
      <c r="A367" s="7">
        <v>358</v>
      </c>
      <c r="B367" s="9">
        <f t="shared" ca="1" si="75"/>
        <v>56265</v>
      </c>
      <c r="C367" s="8">
        <f t="shared" si="68"/>
        <v>892.85714285714289</v>
      </c>
      <c r="D367" s="8">
        <f t="shared" si="69"/>
        <v>200</v>
      </c>
      <c r="E367" s="8">
        <f t="shared" si="73"/>
        <v>448.54539912583328</v>
      </c>
      <c r="F367" s="8">
        <f t="shared" si="74"/>
        <v>1541.4025419829761</v>
      </c>
      <c r="G367" s="8">
        <f t="shared" si="71"/>
        <v>55357.142857142419</v>
      </c>
      <c r="I367" s="8">
        <f t="shared" si="78"/>
        <v>12348.406786144766</v>
      </c>
      <c r="K367" s="8">
        <f t="shared" si="70"/>
        <v>-10807.00424416179</v>
      </c>
      <c r="M367" s="8">
        <f t="shared" si="72"/>
        <v>0</v>
      </c>
      <c r="O367" s="19">
        <f>IF(M367&gt;0,0,-K367/Calculadora!$B$17)</f>
        <v>5.4452982318824651E-2</v>
      </c>
      <c r="Q367" s="22">
        <f>IF(A367&gt;$C$7,,Q366*((1+Calculadora!$B$27)^(1/12)))</f>
        <v>2134772.7558626975</v>
      </c>
      <c r="R367" s="22">
        <f>IF(A367&gt;$C$7,,IF(M367&gt;0,Q367-G367-M367,Q367-G367-Calculadora!$B$17))</f>
        <v>1880950.739568756</v>
      </c>
      <c r="S367" s="19">
        <f>IF(A367&gt;$C$7,,IF(K367&gt;0,R367/M367,R367/Calculadora!$B$17))</f>
        <v>9.4774995040507406</v>
      </c>
    </row>
    <row r="368" spans="1:19">
      <c r="A368" s="7">
        <v>359</v>
      </c>
      <c r="B368" s="9">
        <f t="shared" ca="1" si="75"/>
        <v>56296</v>
      </c>
      <c r="C368" s="8">
        <f t="shared" si="68"/>
        <v>892.85714285714289</v>
      </c>
      <c r="D368" s="8">
        <f t="shared" si="69"/>
        <v>200</v>
      </c>
      <c r="E368" s="8">
        <f t="shared" si="73"/>
        <v>441.42563088574059</v>
      </c>
      <c r="F368" s="8">
        <f t="shared" si="74"/>
        <v>1534.2827737428834</v>
      </c>
      <c r="G368" s="8">
        <f t="shared" si="71"/>
        <v>54464.285714285274</v>
      </c>
      <c r="I368" s="8">
        <f t="shared" si="78"/>
        <v>12348.406786144766</v>
      </c>
      <c r="K368" s="8">
        <f t="shared" si="70"/>
        <v>-10814.124012401882</v>
      </c>
      <c r="M368" s="8">
        <f t="shared" si="72"/>
        <v>0</v>
      </c>
      <c r="O368" s="19">
        <f>IF(M368&gt;0,0,-K368/Calculadora!$B$17)</f>
        <v>5.4488856517199404E-2</v>
      </c>
      <c r="Q368" s="22">
        <f>IF(A368&gt;$C$7,,Q367*((1+Calculadora!$B$27)^(1/12)))</f>
        <v>2143470.0843200423</v>
      </c>
      <c r="R368" s="22">
        <f>IF(A368&gt;$C$7,,IF(M368&gt;0,Q368-G368-M368,Q368-G368-Calculadora!$B$17))</f>
        <v>1890540.925168958</v>
      </c>
      <c r="S368" s="19">
        <f>IF(A368&gt;$C$7,,IF(K368&gt;0,R368/M368,R368/Calculadora!$B$17))</f>
        <v>9.5258213326651937</v>
      </c>
    </row>
    <row r="369" spans="1:19">
      <c r="A369" s="7">
        <v>360</v>
      </c>
      <c r="B369" s="9">
        <f t="shared" ca="1" si="75"/>
        <v>56324</v>
      </c>
      <c r="C369" s="8">
        <f t="shared" si="68"/>
        <v>892.85714285714289</v>
      </c>
      <c r="D369" s="8">
        <f t="shared" si="69"/>
        <v>200</v>
      </c>
      <c r="E369" s="8">
        <f t="shared" si="73"/>
        <v>434.30586264564795</v>
      </c>
      <c r="F369" s="8">
        <f t="shared" si="74"/>
        <v>1527.1630055027908</v>
      </c>
      <c r="G369" s="8">
        <f t="shared" si="71"/>
        <v>53571.428571428129</v>
      </c>
      <c r="I369" s="8">
        <f t="shared" si="78"/>
        <v>12348.406786144766</v>
      </c>
      <c r="K369" s="8">
        <f t="shared" si="70"/>
        <v>-10821.243780641975</v>
      </c>
      <c r="M369" s="8">
        <f t="shared" si="72"/>
        <v>0</v>
      </c>
      <c r="O369" s="19">
        <f>IF(M369&gt;0,0,-K369/Calculadora!$B$17)</f>
        <v>5.4524730715574163E-2</v>
      </c>
      <c r="Q369" s="22">
        <f>IF(A369&gt;$C$7,,Q368*((1+Calculadora!$B$27)^(1/12)))</f>
        <v>2152202.8467701091</v>
      </c>
      <c r="R369" s="22">
        <f>IF(A369&gt;$C$7,,IF(M369&gt;0,Q369-G369-M369,Q369-G369-Calculadora!$B$17))</f>
        <v>1900166.5447618819</v>
      </c>
      <c r="S369" s="19">
        <f>IF(A369&gt;$C$7,,IF(K369&gt;0,R369/M369,R369/Calculadora!$B$17))</f>
        <v>9.5743217016536093</v>
      </c>
    </row>
    <row r="370" spans="1:19">
      <c r="A370" s="7">
        <v>361</v>
      </c>
      <c r="B370" s="9">
        <f t="shared" ca="1" si="75"/>
        <v>56355</v>
      </c>
      <c r="C370" s="8">
        <f t="shared" si="68"/>
        <v>892.85714285714289</v>
      </c>
      <c r="D370" s="8">
        <f t="shared" si="69"/>
        <v>200</v>
      </c>
      <c r="E370" s="8">
        <f t="shared" si="73"/>
        <v>427.18609440555525</v>
      </c>
      <c r="F370" s="8">
        <f t="shared" si="74"/>
        <v>1520.0432372626981</v>
      </c>
      <c r="G370" s="8">
        <f t="shared" si="71"/>
        <v>52678.571428570984</v>
      </c>
      <c r="I370" s="8">
        <f>IF(A370&gt;$C$7,,I369*(Calculadora!$B$12+1))</f>
        <v>12965.827125452004</v>
      </c>
      <c r="K370" s="8">
        <f t="shared" si="70"/>
        <v>-11445.783888189306</v>
      </c>
      <c r="M370" s="8">
        <f t="shared" si="72"/>
        <v>0</v>
      </c>
      <c r="O370" s="19">
        <f>IF(M370&gt;0,0,-K370/Calculadora!$B$17)</f>
        <v>5.767158535404103E-2</v>
      </c>
      <c r="Q370" s="22">
        <f>IF(A370&gt;$C$7,,Q369*((1+Calculadora!$B$27)^(1/12)))</f>
        <v>2160971.187575371</v>
      </c>
      <c r="R370" s="22">
        <f>IF(A370&gt;$C$7,,IF(M370&gt;0,Q370-G370-M370,Q370-G370-Calculadora!$B$17))</f>
        <v>1909827.7427100011</v>
      </c>
      <c r="S370" s="19">
        <f>IF(A370&gt;$C$7,,IF(K370&gt;0,R370/M370,R370/Calculadora!$B$17))</f>
        <v>9.6230013384115747</v>
      </c>
    </row>
    <row r="371" spans="1:19">
      <c r="A371" s="7">
        <v>362</v>
      </c>
      <c r="B371" s="9">
        <f t="shared" ca="1" si="75"/>
        <v>56385</v>
      </c>
      <c r="C371" s="8">
        <f t="shared" si="68"/>
        <v>892.85714285714289</v>
      </c>
      <c r="D371" s="8">
        <f t="shared" si="69"/>
        <v>200</v>
      </c>
      <c r="E371" s="8">
        <f t="shared" si="73"/>
        <v>420.06632616546261</v>
      </c>
      <c r="F371" s="8">
        <f t="shared" si="74"/>
        <v>1512.9234690226056</v>
      </c>
      <c r="G371" s="8">
        <f t="shared" si="71"/>
        <v>51785.714285713839</v>
      </c>
      <c r="I371" s="8">
        <f>IF(A371&gt;$C$7,,I370)</f>
        <v>12965.827125452004</v>
      </c>
      <c r="K371" s="8">
        <f t="shared" si="70"/>
        <v>-11452.903656429398</v>
      </c>
      <c r="M371" s="8">
        <f t="shared" si="72"/>
        <v>0</v>
      </c>
      <c r="O371" s="19">
        <f>IF(M371&gt;0,0,-K371/Calculadora!$B$17)</f>
        <v>5.7707459552415782E-2</v>
      </c>
      <c r="Q371" s="22">
        <f>IF(A371&gt;$C$7,,Q370*((1+Calculadora!$B$27)^(1/12)))</f>
        <v>2169775.2516864506</v>
      </c>
      <c r="R371" s="22">
        <f>IF(A371&gt;$C$7,,IF(M371&gt;0,Q371-G371-M371,Q371-G371-Calculadora!$B$17))</f>
        <v>1919524.6639639379</v>
      </c>
      <c r="S371" s="19">
        <f>IF(A371&gt;$C$7,,IF(K371&gt;0,R371/M371,R371/Calculadora!$B$17))</f>
        <v>9.6718609732981733</v>
      </c>
    </row>
    <row r="372" spans="1:19">
      <c r="A372" s="7">
        <v>363</v>
      </c>
      <c r="B372" s="9">
        <f t="shared" ca="1" si="75"/>
        <v>56416</v>
      </c>
      <c r="C372" s="8">
        <f t="shared" si="68"/>
        <v>892.85714285714289</v>
      </c>
      <c r="D372" s="8">
        <f t="shared" si="69"/>
        <v>200</v>
      </c>
      <c r="E372" s="8">
        <f t="shared" si="73"/>
        <v>412.94655792536992</v>
      </c>
      <c r="F372" s="8">
        <f t="shared" si="74"/>
        <v>1505.8037007825128</v>
      </c>
      <c r="G372" s="8">
        <f t="shared" si="71"/>
        <v>50892.857142856694</v>
      </c>
      <c r="I372" s="8">
        <f t="shared" ref="I372:I381" si="79">IF(A372&gt;$C$7,,I371)</f>
        <v>12965.827125452004</v>
      </c>
      <c r="K372" s="8">
        <f t="shared" si="70"/>
        <v>-11460.023424669491</v>
      </c>
      <c r="M372" s="8">
        <f t="shared" si="72"/>
        <v>0</v>
      </c>
      <c r="O372" s="19">
        <f>IF(M372&gt;0,0,-K372/Calculadora!$B$17)</f>
        <v>5.7743333750790542E-2</v>
      </c>
      <c r="Q372" s="22">
        <f>IF(A372&gt;$C$7,,Q371*((1+Calculadora!$B$27)^(1/12)))</f>
        <v>2178615.184644518</v>
      </c>
      <c r="R372" s="22">
        <f>IF(A372&gt;$C$7,,IF(M372&gt;0,Q372-G372-M372,Q372-G372-Calculadora!$B$17))</f>
        <v>1929257.4540648621</v>
      </c>
      <c r="S372" s="19">
        <f>IF(A372&gt;$C$7,,IF(K372&gt;0,R372/M372,R372/Calculadora!$B$17))</f>
        <v>9.7209013396480586</v>
      </c>
    </row>
    <row r="373" spans="1:19">
      <c r="A373" s="7">
        <v>364</v>
      </c>
      <c r="B373" s="9">
        <f t="shared" ca="1" si="75"/>
        <v>56446</v>
      </c>
      <c r="C373" s="8">
        <f t="shared" si="68"/>
        <v>892.85714285714289</v>
      </c>
      <c r="D373" s="8">
        <f t="shared" si="69"/>
        <v>200</v>
      </c>
      <c r="E373" s="8">
        <f t="shared" si="73"/>
        <v>405.82678968527728</v>
      </c>
      <c r="F373" s="8">
        <f t="shared" si="74"/>
        <v>1498.6839325424203</v>
      </c>
      <c r="G373" s="8">
        <f t="shared" si="71"/>
        <v>49999.999999999549</v>
      </c>
      <c r="I373" s="8">
        <f t="shared" si="79"/>
        <v>12965.827125452004</v>
      </c>
      <c r="K373" s="8">
        <f t="shared" si="70"/>
        <v>-11467.143192909583</v>
      </c>
      <c r="M373" s="8">
        <f t="shared" si="72"/>
        <v>0</v>
      </c>
      <c r="O373" s="19">
        <f>IF(M373&gt;0,0,-K373/Calculadora!$B$17)</f>
        <v>5.7779207949165294E-2</v>
      </c>
      <c r="Q373" s="22">
        <f>IF(A373&gt;$C$7,,Q372*((1+Calculadora!$B$27)^(1/12)))</f>
        <v>2187491.1325836955</v>
      </c>
      <c r="R373" s="22">
        <f>IF(A373&gt;$C$7,,IF(M373&gt;0,Q373-G373-M373,Q373-G373-Calculadora!$B$17))</f>
        <v>1939026.2591468969</v>
      </c>
      <c r="S373" s="19">
        <f>IF(A373&gt;$C$7,,IF(K373&gt;0,R373/M373,R373/Calculadora!$B$17))</f>
        <v>9.7701231737835865</v>
      </c>
    </row>
    <row r="374" spans="1:19">
      <c r="A374" s="7">
        <v>365</v>
      </c>
      <c r="B374" s="9">
        <f t="shared" ca="1" si="75"/>
        <v>56477</v>
      </c>
      <c r="C374" s="8">
        <f t="shared" si="68"/>
        <v>892.85714285714289</v>
      </c>
      <c r="D374" s="8">
        <f t="shared" si="69"/>
        <v>200</v>
      </c>
      <c r="E374" s="8">
        <f t="shared" si="73"/>
        <v>398.70702144518464</v>
      </c>
      <c r="F374" s="8">
        <f t="shared" si="74"/>
        <v>1491.5641643023275</v>
      </c>
      <c r="G374" s="8">
        <f t="shared" si="71"/>
        <v>49107.142857142404</v>
      </c>
      <c r="I374" s="8">
        <f t="shared" si="79"/>
        <v>12965.827125452004</v>
      </c>
      <c r="K374" s="8">
        <f t="shared" si="70"/>
        <v>-11474.262961149676</v>
      </c>
      <c r="M374" s="8">
        <f t="shared" si="72"/>
        <v>0</v>
      </c>
      <c r="O374" s="19">
        <f>IF(M374&gt;0,0,-K374/Calculadora!$B$17)</f>
        <v>5.7815082147540053E-2</v>
      </c>
      <c r="Q374" s="22">
        <f>IF(A374&gt;$C$7,,Q373*((1+Calculadora!$B$27)^(1/12)))</f>
        <v>2196403.2422334747</v>
      </c>
      <c r="R374" s="22">
        <f>IF(A374&gt;$C$7,,IF(M374&gt;0,Q374-G374-M374,Q374-G374-Calculadora!$B$17))</f>
        <v>1948831.2259395334</v>
      </c>
      <c r="S374" s="19">
        <f>IF(A374&gt;$C$7,,IF(K374&gt;0,R374/M374,R374/Calculadora!$B$17))</f>
        <v>9.8195272150269801</v>
      </c>
    </row>
    <row r="375" spans="1:19">
      <c r="A375" s="7">
        <v>366</v>
      </c>
      <c r="B375" s="9">
        <f t="shared" ca="1" si="75"/>
        <v>56508</v>
      </c>
      <c r="C375" s="8">
        <f t="shared" si="68"/>
        <v>892.85714285714289</v>
      </c>
      <c r="D375" s="8">
        <f t="shared" si="69"/>
        <v>200</v>
      </c>
      <c r="E375" s="8">
        <f t="shared" si="73"/>
        <v>391.58725320509194</v>
      </c>
      <c r="F375" s="8">
        <f t="shared" si="74"/>
        <v>1484.4443960622348</v>
      </c>
      <c r="G375" s="8">
        <f t="shared" si="71"/>
        <v>48214.285714285259</v>
      </c>
      <c r="I375" s="8">
        <f t="shared" si="79"/>
        <v>12965.827125452004</v>
      </c>
      <c r="K375" s="8">
        <f t="shared" si="70"/>
        <v>-11481.38272938977</v>
      </c>
      <c r="M375" s="8">
        <f t="shared" si="72"/>
        <v>0</v>
      </c>
      <c r="O375" s="19">
        <f>IF(M375&gt;0,0,-K375/Calculadora!$B$17)</f>
        <v>5.7850956345914813E-2</v>
      </c>
      <c r="Q375" s="22">
        <f>IF(A375&gt;$C$7,,Q374*((1+Calculadora!$B$27)^(1/12)))</f>
        <v>2205351.6609211406</v>
      </c>
      <c r="R375" s="22">
        <f>IF(A375&gt;$C$7,,IF(M375&gt;0,Q375-G375-M375,Q375-G375-Calculadora!$B$17))</f>
        <v>1958672.5017700561</v>
      </c>
      <c r="S375" s="19">
        <f>IF(A375&gt;$C$7,,IF(K375&gt;0,R375/M375,R375/Calculadora!$B$17))</f>
        <v>9.8691142057125472</v>
      </c>
    </row>
    <row r="376" spans="1:19">
      <c r="A376" s="7">
        <v>367</v>
      </c>
      <c r="B376" s="9">
        <f t="shared" ca="1" si="75"/>
        <v>56538</v>
      </c>
      <c r="C376" s="8">
        <f t="shared" si="68"/>
        <v>892.85714285714289</v>
      </c>
      <c r="D376" s="8">
        <f t="shared" si="69"/>
        <v>200</v>
      </c>
      <c r="E376" s="8">
        <f t="shared" si="73"/>
        <v>384.4674849649993</v>
      </c>
      <c r="F376" s="8">
        <f t="shared" si="74"/>
        <v>1477.3246278221422</v>
      </c>
      <c r="G376" s="8">
        <f t="shared" si="71"/>
        <v>47321.428571428114</v>
      </c>
      <c r="I376" s="8">
        <f t="shared" si="79"/>
        <v>12965.827125452004</v>
      </c>
      <c r="K376" s="8">
        <f t="shared" si="70"/>
        <v>-11488.502497629863</v>
      </c>
      <c r="M376" s="8">
        <f t="shared" si="72"/>
        <v>0</v>
      </c>
      <c r="O376" s="19">
        <f>IF(M376&gt;0,0,-K376/Calculadora!$B$17)</f>
        <v>5.7886830544289572E-2</v>
      </c>
      <c r="Q376" s="22">
        <f>IF(A376&gt;$C$7,,Q375*((1+Calculadora!$B$27)^(1/12)))</f>
        <v>2214336.5365742077</v>
      </c>
      <c r="R376" s="22">
        <f>IF(A376&gt;$C$7,,IF(M376&gt;0,Q376-G376-M376,Q376-G376-Calculadora!$B$17))</f>
        <v>1968550.2345659805</v>
      </c>
      <c r="S376" s="19">
        <f>IF(A376&gt;$C$7,,IF(K376&gt;0,R376/M376,R376/Calculadora!$B$17))</f>
        <v>9.9188848911989638</v>
      </c>
    </row>
    <row r="377" spans="1:19">
      <c r="A377" s="7">
        <v>368</v>
      </c>
      <c r="B377" s="9">
        <f t="shared" ca="1" si="75"/>
        <v>56569</v>
      </c>
      <c r="C377" s="8">
        <f t="shared" si="68"/>
        <v>892.85714285714289</v>
      </c>
      <c r="D377" s="8">
        <f t="shared" si="69"/>
        <v>200</v>
      </c>
      <c r="E377" s="8">
        <f t="shared" si="73"/>
        <v>377.3477167249066</v>
      </c>
      <c r="F377" s="8">
        <f t="shared" si="74"/>
        <v>1470.2048595820495</v>
      </c>
      <c r="G377" s="8">
        <f t="shared" si="71"/>
        <v>46428.571428570969</v>
      </c>
      <c r="I377" s="8">
        <f t="shared" si="79"/>
        <v>12965.827125452004</v>
      </c>
      <c r="K377" s="8">
        <f t="shared" si="70"/>
        <v>-11495.622265869955</v>
      </c>
      <c r="M377" s="8">
        <f t="shared" si="72"/>
        <v>0</v>
      </c>
      <c r="O377" s="19">
        <f>IF(M377&gt;0,0,-K377/Calculadora!$B$17)</f>
        <v>5.7922704742664324E-2</v>
      </c>
      <c r="Q377" s="22">
        <f>IF(A377&gt;$C$7,,Q376*((1+Calculadora!$B$27)^(1/12)))</f>
        <v>2223358.017722866</v>
      </c>
      <c r="R377" s="22">
        <f>IF(A377&gt;$C$7,,IF(M377&gt;0,Q377-G377-M377,Q377-G377-Calculadora!$B$17))</f>
        <v>1978464.5728574961</v>
      </c>
      <c r="S377" s="19">
        <f>IF(A377&gt;$C$7,,IF(K377&gt;0,R377/M377,R377/Calculadora!$B$17))</f>
        <v>9.9688400198815863</v>
      </c>
    </row>
    <row r="378" spans="1:19">
      <c r="A378" s="7">
        <v>369</v>
      </c>
      <c r="B378" s="9">
        <f t="shared" ca="1" si="75"/>
        <v>56599</v>
      </c>
      <c r="C378" s="8">
        <f t="shared" si="68"/>
        <v>892.85714285714289</v>
      </c>
      <c r="D378" s="8">
        <f t="shared" si="69"/>
        <v>200</v>
      </c>
      <c r="E378" s="8">
        <f t="shared" si="73"/>
        <v>370.22794848481396</v>
      </c>
      <c r="F378" s="8">
        <f t="shared" si="74"/>
        <v>1463.0850913419567</v>
      </c>
      <c r="G378" s="8">
        <f t="shared" si="71"/>
        <v>45535.714285713824</v>
      </c>
      <c r="I378" s="8">
        <f t="shared" si="79"/>
        <v>12965.827125452004</v>
      </c>
      <c r="K378" s="8">
        <f t="shared" si="70"/>
        <v>-11502.742034110048</v>
      </c>
      <c r="M378" s="8">
        <f t="shared" si="72"/>
        <v>0</v>
      </c>
      <c r="O378" s="19">
        <f>IF(M378&gt;0,0,-K378/Calculadora!$B$17)</f>
        <v>5.7958578941039084E-2</v>
      </c>
      <c r="Q378" s="22">
        <f>IF(A378&gt;$C$7,,Q377*((1+Calculadora!$B$27)^(1/12)))</f>
        <v>2232416.253502436</v>
      </c>
      <c r="R378" s="22">
        <f>IF(A378&gt;$C$7,,IF(M378&gt;0,Q378-G378-M378,Q378-G378-Calculadora!$B$17))</f>
        <v>1988415.6657799233</v>
      </c>
      <c r="S378" s="19">
        <f>IF(A378&gt;$C$7,,IF(K378&gt;0,R378/M378,R378/Calculadora!$B$17))</f>
        <v>10.018980343204827</v>
      </c>
    </row>
    <row r="379" spans="1:19">
      <c r="A379" s="7">
        <v>370</v>
      </c>
      <c r="B379" s="9">
        <f t="shared" ca="1" si="75"/>
        <v>56630</v>
      </c>
      <c r="C379" s="8">
        <f t="shared" si="68"/>
        <v>892.85714285714289</v>
      </c>
      <c r="D379" s="8">
        <f t="shared" si="69"/>
        <v>200</v>
      </c>
      <c r="E379" s="8">
        <f t="shared" si="73"/>
        <v>363.10818024472132</v>
      </c>
      <c r="F379" s="8">
        <f t="shared" si="74"/>
        <v>1455.9653231018642</v>
      </c>
      <c r="G379" s="8">
        <f t="shared" si="71"/>
        <v>44642.857142856679</v>
      </c>
      <c r="I379" s="8">
        <f t="shared" si="79"/>
        <v>12965.827125452004</v>
      </c>
      <c r="K379" s="8">
        <f t="shared" si="70"/>
        <v>-11509.86180235014</v>
      </c>
      <c r="M379" s="8">
        <f t="shared" si="72"/>
        <v>0</v>
      </c>
      <c r="O379" s="19">
        <f>IF(M379&gt;0,0,-K379/Calculadora!$B$17)</f>
        <v>5.7994453139413836E-2</v>
      </c>
      <c r="Q379" s="22">
        <f>IF(A379&gt;$C$7,,Q378*((1+Calculadora!$B$27)^(1/12)))</f>
        <v>2241511.3936558333</v>
      </c>
      <c r="R379" s="22">
        <f>IF(A379&gt;$C$7,,IF(M379&gt;0,Q379-G379-M379,Q379-G379-Calculadora!$B$17))</f>
        <v>1998403.6630761775</v>
      </c>
      <c r="S379" s="19">
        <f>IF(A379&gt;$C$7,,IF(K379&gt;0,R379/M379,R379/Calculadora!$B$17))</f>
        <v>10.069306615674574</v>
      </c>
    </row>
    <row r="380" spans="1:19">
      <c r="A380" s="7">
        <v>371</v>
      </c>
      <c r="B380" s="9">
        <f t="shared" ca="1" si="75"/>
        <v>56661</v>
      </c>
      <c r="C380" s="8">
        <f t="shared" si="68"/>
        <v>892.85714285714289</v>
      </c>
      <c r="D380" s="8">
        <f t="shared" si="69"/>
        <v>200</v>
      </c>
      <c r="E380" s="8">
        <f t="shared" si="73"/>
        <v>355.98841200462863</v>
      </c>
      <c r="F380" s="8">
        <f t="shared" si="74"/>
        <v>1448.8455548617715</v>
      </c>
      <c r="G380" s="8">
        <f t="shared" si="71"/>
        <v>43749.999999999534</v>
      </c>
      <c r="I380" s="8">
        <f t="shared" si="79"/>
        <v>12965.827125452004</v>
      </c>
      <c r="K380" s="8">
        <f t="shared" si="70"/>
        <v>-11516.981570590233</v>
      </c>
      <c r="M380" s="8">
        <f t="shared" si="72"/>
        <v>0</v>
      </c>
      <c r="O380" s="19">
        <f>IF(M380&gt;0,0,-K380/Calculadora!$B$17)</f>
        <v>5.8030327337788595E-2</v>
      </c>
      <c r="Q380" s="22">
        <f>IF(A380&gt;$C$7,,Q379*((1+Calculadora!$B$27)^(1/12)))</f>
        <v>2250643.5885360455</v>
      </c>
      <c r="R380" s="22">
        <f>IF(A380&gt;$C$7,,IF(M380&gt;0,Q380-G380-M380,Q380-G380-Calculadora!$B$17))</f>
        <v>2008428.7150992469</v>
      </c>
      <c r="S380" s="19">
        <f>IF(A380&gt;$C$7,,IF(K380&gt;0,R380/M380,R380/Calculadora!$B$17))</f>
        <v>10.119819594870673</v>
      </c>
    </row>
    <row r="381" spans="1:19">
      <c r="A381" s="7">
        <v>372</v>
      </c>
      <c r="B381" s="9">
        <f t="shared" ca="1" si="75"/>
        <v>56689</v>
      </c>
      <c r="C381" s="8">
        <f t="shared" si="68"/>
        <v>892.85714285714289</v>
      </c>
      <c r="D381" s="8">
        <f t="shared" si="69"/>
        <v>200</v>
      </c>
      <c r="E381" s="8">
        <f t="shared" si="73"/>
        <v>348.86864376453599</v>
      </c>
      <c r="F381" s="8">
        <f t="shared" si="74"/>
        <v>1441.7257866216789</v>
      </c>
      <c r="G381" s="8">
        <f t="shared" si="71"/>
        <v>42857.142857142389</v>
      </c>
      <c r="I381" s="8">
        <f t="shared" si="79"/>
        <v>12965.827125452004</v>
      </c>
      <c r="K381" s="8">
        <f t="shared" si="70"/>
        <v>-11524.101338830325</v>
      </c>
      <c r="M381" s="8">
        <f t="shared" si="72"/>
        <v>0</v>
      </c>
      <c r="O381" s="19">
        <f>IF(M381&gt;0,0,-K381/Calculadora!$B$17)</f>
        <v>5.8066201536163348E-2</v>
      </c>
      <c r="Q381" s="22">
        <f>IF(A381&gt;$C$7,,Q380*((1+Calculadora!$B$27)^(1/12)))</f>
        <v>2259812.989108616</v>
      </c>
      <c r="R381" s="22">
        <f>IF(A381&gt;$C$7,,IF(M381&gt;0,Q381-G381-M381,Q381-G381-Calculadora!$B$17))</f>
        <v>2018490.9728146747</v>
      </c>
      <c r="S381" s="19">
        <f>IF(A381&gt;$C$7,,IF(K381&gt;0,R381/M381,R381/Calculadora!$B$17))</f>
        <v>10.170520041459435</v>
      </c>
    </row>
    <row r="382" spans="1:19">
      <c r="A382" s="7">
        <v>373</v>
      </c>
      <c r="B382" s="9">
        <f t="shared" ca="1" si="75"/>
        <v>56720</v>
      </c>
      <c r="C382" s="8">
        <f t="shared" si="68"/>
        <v>892.85714285714289</v>
      </c>
      <c r="D382" s="8">
        <f t="shared" si="69"/>
        <v>200</v>
      </c>
      <c r="E382" s="8">
        <f t="shared" si="73"/>
        <v>341.74887552444329</v>
      </c>
      <c r="F382" s="8">
        <f t="shared" si="74"/>
        <v>1434.6060183815862</v>
      </c>
      <c r="G382" s="8">
        <f t="shared" si="71"/>
        <v>41964.285714285244</v>
      </c>
      <c r="I382" s="8">
        <f>IF(A382&gt;$C$7,,I381*(Calculadora!$B$12+1))</f>
        <v>13614.118481724605</v>
      </c>
      <c r="K382" s="8">
        <f t="shared" si="70"/>
        <v>-12179.512463343019</v>
      </c>
      <c r="M382" s="8">
        <f t="shared" si="72"/>
        <v>0</v>
      </c>
      <c r="O382" s="19">
        <f>IF(M382&gt;0,0,-K382/Calculadora!$B$17)</f>
        <v>6.1368605196634826E-2</v>
      </c>
      <c r="Q382" s="22">
        <f>IF(A382&gt;$C$7,,Q381*((1+Calculadora!$B$27)^(1/12)))</f>
        <v>2269019.7469541407</v>
      </c>
      <c r="R382" s="22">
        <f>IF(A382&gt;$C$7,,IF(M382&gt;0,Q382-G382-M382,Q382-G382-Calculadora!$B$17))</f>
        <v>2028590.5878030562</v>
      </c>
      <c r="S382" s="19">
        <f>IF(A382&gt;$C$7,,IF(K382&gt;0,R382/M382,R382/Calculadora!$B$17))</f>
        <v>10.221408719206218</v>
      </c>
    </row>
    <row r="383" spans="1:19">
      <c r="A383" s="7">
        <v>374</v>
      </c>
      <c r="B383" s="9">
        <f t="shared" ca="1" si="75"/>
        <v>56750</v>
      </c>
      <c r="C383" s="8">
        <f t="shared" si="68"/>
        <v>892.85714285714289</v>
      </c>
      <c r="D383" s="8">
        <f t="shared" si="69"/>
        <v>200</v>
      </c>
      <c r="E383" s="8">
        <f t="shared" si="73"/>
        <v>334.62910728435065</v>
      </c>
      <c r="F383" s="8">
        <f t="shared" si="74"/>
        <v>1427.4862501414937</v>
      </c>
      <c r="G383" s="8">
        <f t="shared" si="71"/>
        <v>41071.4285714281</v>
      </c>
      <c r="I383" s="8">
        <f>IF(A383&gt;$C$7,,I382)</f>
        <v>13614.118481724605</v>
      </c>
      <c r="K383" s="8">
        <f t="shared" si="70"/>
        <v>-12186.632231583111</v>
      </c>
      <c r="M383" s="8">
        <f t="shared" si="72"/>
        <v>0</v>
      </c>
      <c r="O383" s="19">
        <f>IF(M383&gt;0,0,-K383/Calculadora!$B$17)</f>
        <v>6.1404479395009585E-2</v>
      </c>
      <c r="Q383" s="22">
        <f>IF(A383&gt;$C$7,,Q382*((1+Calculadora!$B$27)^(1/12)))</f>
        <v>2278264.0142707746</v>
      </c>
      <c r="R383" s="22">
        <f>IF(A383&gt;$C$7,,IF(M383&gt;0,Q383-G383-M383,Q383-G383-Calculadora!$B$17))</f>
        <v>2038727.7122625473</v>
      </c>
      <c r="S383" s="19">
        <f>IF(A383&gt;$C$7,,IF(K383&gt;0,R383/M383,R383/Calculadora!$B$17))</f>
        <v>10.27248639498807</v>
      </c>
    </row>
    <row r="384" spans="1:19">
      <c r="A384" s="7">
        <v>375</v>
      </c>
      <c r="B384" s="9">
        <f t="shared" ca="1" si="75"/>
        <v>56781</v>
      </c>
      <c r="C384" s="8">
        <f t="shared" si="68"/>
        <v>892.85714285714289</v>
      </c>
      <c r="D384" s="8">
        <f t="shared" si="69"/>
        <v>200</v>
      </c>
      <c r="E384" s="8">
        <f t="shared" si="73"/>
        <v>327.50933904425796</v>
      </c>
      <c r="F384" s="8">
        <f t="shared" si="74"/>
        <v>1420.3664819014009</v>
      </c>
      <c r="G384" s="8">
        <f t="shared" si="71"/>
        <v>40178.571428570955</v>
      </c>
      <c r="I384" s="8">
        <f t="shared" ref="I384:I393" si="80">IF(A384&gt;$C$7,,I383)</f>
        <v>13614.118481724605</v>
      </c>
      <c r="K384" s="8">
        <f t="shared" si="70"/>
        <v>-12193.751999823204</v>
      </c>
      <c r="M384" s="8">
        <f t="shared" si="72"/>
        <v>0</v>
      </c>
      <c r="O384" s="19">
        <f>IF(M384&gt;0,0,-K384/Calculadora!$B$17)</f>
        <v>6.1440353593384338E-2</v>
      </c>
      <c r="Q384" s="22">
        <f>IF(A384&gt;$C$7,,Q383*((1+Calculadora!$B$27)^(1/12)))</f>
        <v>2287545.9438767452</v>
      </c>
      <c r="R384" s="22">
        <f>IF(A384&gt;$C$7,,IF(M384&gt;0,Q384-G384-M384,Q384-G384-Calculadora!$B$17))</f>
        <v>2048902.4990113752</v>
      </c>
      <c r="S384" s="19">
        <f>IF(A384&gt;$C$7,,IF(K384&gt;0,R384/M384,R384/Calculadora!$B$17))</f>
        <v>10.323753838806374</v>
      </c>
    </row>
    <row r="385" spans="1:19">
      <c r="A385" s="7">
        <v>376</v>
      </c>
      <c r="B385" s="9">
        <f t="shared" ca="1" si="75"/>
        <v>56811</v>
      </c>
      <c r="C385" s="8">
        <f t="shared" si="68"/>
        <v>892.85714285714289</v>
      </c>
      <c r="D385" s="8">
        <f t="shared" si="69"/>
        <v>200</v>
      </c>
      <c r="E385" s="8">
        <f t="shared" si="73"/>
        <v>320.38957080416532</v>
      </c>
      <c r="F385" s="8">
        <f t="shared" si="74"/>
        <v>1413.2467136613081</v>
      </c>
      <c r="G385" s="8">
        <f t="shared" si="71"/>
        <v>39285.71428571381</v>
      </c>
      <c r="I385" s="8">
        <f t="shared" si="80"/>
        <v>13614.118481724605</v>
      </c>
      <c r="K385" s="8">
        <f t="shared" si="70"/>
        <v>-12200.871768063296</v>
      </c>
      <c r="M385" s="8">
        <f t="shared" si="72"/>
        <v>0</v>
      </c>
      <c r="O385" s="19">
        <f>IF(M385&gt;0,0,-K385/Calculadora!$B$17)</f>
        <v>6.1476227791759097E-2</v>
      </c>
      <c r="Q385" s="22">
        <f>IF(A385&gt;$C$7,,Q384*((1+Calculadora!$B$27)^(1/12)))</f>
        <v>2296865.689212882</v>
      </c>
      <c r="R385" s="22">
        <f>IF(A385&gt;$C$7,,IF(M385&gt;0,Q385-G385-M385,Q385-G385-Calculadora!$B$17))</f>
        <v>2059115.1014903693</v>
      </c>
      <c r="S385" s="19">
        <f>IF(A385&gt;$C$7,,IF(K385&gt;0,R385/M385,R385/Calculadora!$B$17))</f>
        <v>10.375211823799603</v>
      </c>
    </row>
    <row r="386" spans="1:19">
      <c r="A386" s="7">
        <v>377</v>
      </c>
      <c r="B386" s="9">
        <f t="shared" ca="1" si="75"/>
        <v>56842</v>
      </c>
      <c r="C386" s="8">
        <f t="shared" si="68"/>
        <v>892.85714285714289</v>
      </c>
      <c r="D386" s="8">
        <f t="shared" si="69"/>
        <v>200</v>
      </c>
      <c r="E386" s="8">
        <f t="shared" si="73"/>
        <v>313.26980256407268</v>
      </c>
      <c r="F386" s="8">
        <f t="shared" si="74"/>
        <v>1406.1269454212156</v>
      </c>
      <c r="G386" s="8">
        <f t="shared" si="71"/>
        <v>38392.857142856665</v>
      </c>
      <c r="I386" s="8">
        <f t="shared" si="80"/>
        <v>13614.118481724605</v>
      </c>
      <c r="K386" s="8">
        <f t="shared" si="70"/>
        <v>-12207.991536303389</v>
      </c>
      <c r="M386" s="8">
        <f t="shared" si="72"/>
        <v>0</v>
      </c>
      <c r="O386" s="19">
        <f>IF(M386&gt;0,0,-K386/Calculadora!$B$17)</f>
        <v>6.1512101990133849E-2</v>
      </c>
      <c r="Q386" s="22">
        <f>IF(A386&gt;$C$7,,Q385*((1+Calculadora!$B$27)^(1/12)))</f>
        <v>2306223.4043451501</v>
      </c>
      <c r="R386" s="22">
        <f>IF(A386&gt;$C$7,,IF(M386&gt;0,Q386-G386-M386,Q386-G386-Calculadora!$B$17))</f>
        <v>2069365.6737654943</v>
      </c>
      <c r="S386" s="19">
        <f>IF(A386&gt;$C$7,,IF(K386&gt;0,R386/M386,R386/Calculadora!$B$17))</f>
        <v>10.426861126256087</v>
      </c>
    </row>
    <row r="387" spans="1:19">
      <c r="A387" s="7">
        <v>378</v>
      </c>
      <c r="B387" s="9">
        <f t="shared" ca="1" si="75"/>
        <v>56873</v>
      </c>
      <c r="C387" s="8">
        <f t="shared" si="68"/>
        <v>892.85714285714289</v>
      </c>
      <c r="D387" s="8">
        <f t="shared" si="69"/>
        <v>200</v>
      </c>
      <c r="E387" s="8">
        <f t="shared" si="73"/>
        <v>306.15003432397998</v>
      </c>
      <c r="F387" s="8">
        <f t="shared" si="74"/>
        <v>1399.0071771811229</v>
      </c>
      <c r="G387" s="8">
        <f t="shared" si="71"/>
        <v>37499.99999999952</v>
      </c>
      <c r="I387" s="8">
        <f t="shared" si="80"/>
        <v>13614.118481724605</v>
      </c>
      <c r="K387" s="8">
        <f t="shared" si="70"/>
        <v>-12215.111304543481</v>
      </c>
      <c r="M387" s="8">
        <f t="shared" si="72"/>
        <v>0</v>
      </c>
      <c r="O387" s="19">
        <f>IF(M387&gt;0,0,-K387/Calculadora!$B$17)</f>
        <v>6.1547976188508602E-2</v>
      </c>
      <c r="Q387" s="22">
        <f>IF(A387&gt;$C$7,,Q386*((1+Calculadora!$B$27)^(1/12)))</f>
        <v>2315619.2439671992</v>
      </c>
      <c r="R387" s="22">
        <f>IF(A387&gt;$C$7,,IF(M387&gt;0,Q387-G387-M387,Q387-G387-Calculadora!$B$17))</f>
        <v>2079654.3705304007</v>
      </c>
      <c r="S387" s="19">
        <f>IF(A387&gt;$C$7,,IF(K387&gt;0,R387/M387,R387/Calculadora!$B$17))</f>
        <v>10.478702525626858</v>
      </c>
    </row>
    <row r="388" spans="1:19">
      <c r="A388" s="7">
        <v>379</v>
      </c>
      <c r="B388" s="9">
        <f t="shared" ca="1" si="75"/>
        <v>56903</v>
      </c>
      <c r="C388" s="8">
        <f t="shared" si="68"/>
        <v>892.85714285714289</v>
      </c>
      <c r="D388" s="8">
        <f t="shared" si="69"/>
        <v>200</v>
      </c>
      <c r="E388" s="8">
        <f t="shared" si="73"/>
        <v>299.03026608388734</v>
      </c>
      <c r="F388" s="8">
        <f t="shared" si="74"/>
        <v>1391.8874089410301</v>
      </c>
      <c r="G388" s="8">
        <f t="shared" si="71"/>
        <v>36607.142857142375</v>
      </c>
      <c r="I388" s="8">
        <f t="shared" si="80"/>
        <v>13614.118481724605</v>
      </c>
      <c r="K388" s="8">
        <f t="shared" si="70"/>
        <v>-12222.231072783576</v>
      </c>
      <c r="M388" s="8">
        <f t="shared" si="72"/>
        <v>0</v>
      </c>
      <c r="O388" s="19">
        <f>IF(M388&gt;0,0,-K388/Calculadora!$B$17)</f>
        <v>6.1583850386883368E-2</v>
      </c>
      <c r="Q388" s="22">
        <f>IF(A388&gt;$C$7,,Q387*((1+Calculadora!$B$27)^(1/12)))</f>
        <v>2325053.3634029198</v>
      </c>
      <c r="R388" s="22">
        <f>IF(A388&gt;$C$7,,IF(M388&gt;0,Q388-G388-M388,Q388-G388-Calculadora!$B$17))</f>
        <v>2089981.3471089785</v>
      </c>
      <c r="S388" s="19">
        <f>IF(A388&gt;$C$7,,IF(K388&gt;0,R388/M388,R388/Calculadora!$B$17))</f>
        <v>10.530736804538519</v>
      </c>
    </row>
    <row r="389" spans="1:19">
      <c r="A389" s="7">
        <v>380</v>
      </c>
      <c r="B389" s="9">
        <f t="shared" ca="1" si="75"/>
        <v>56934</v>
      </c>
      <c r="C389" s="8">
        <f t="shared" si="68"/>
        <v>892.85714285714289</v>
      </c>
      <c r="D389" s="8">
        <f t="shared" si="69"/>
        <v>200</v>
      </c>
      <c r="E389" s="8">
        <f t="shared" si="73"/>
        <v>291.91049784379464</v>
      </c>
      <c r="F389" s="8">
        <f t="shared" si="74"/>
        <v>1384.7676407009376</v>
      </c>
      <c r="G389" s="8">
        <f t="shared" si="71"/>
        <v>35714.28571428523</v>
      </c>
      <c r="I389" s="8">
        <f t="shared" si="80"/>
        <v>13614.118481724605</v>
      </c>
      <c r="K389" s="8">
        <f t="shared" si="70"/>
        <v>-12229.350841023668</v>
      </c>
      <c r="M389" s="8">
        <f t="shared" si="72"/>
        <v>0</v>
      </c>
      <c r="O389" s="19">
        <f>IF(M389&gt;0,0,-K389/Calculadora!$B$17)</f>
        <v>6.1619724585258127E-2</v>
      </c>
      <c r="Q389" s="22">
        <f>IF(A389&gt;$C$7,,Q388*((1+Calculadora!$B$27)^(1/12)))</f>
        <v>2334525.9186090115</v>
      </c>
      <c r="R389" s="22">
        <f>IF(A389&gt;$C$7,,IF(M389&gt;0,Q389-G389-M389,Q389-G389-Calculadora!$B$17))</f>
        <v>2100346.7594579272</v>
      </c>
      <c r="S389" s="19">
        <f>IF(A389&gt;$C$7,,IF(K389&gt;0,R389/M389,R389/Calculadora!$B$17))</f>
        <v>10.582964748806194</v>
      </c>
    </row>
    <row r="390" spans="1:19">
      <c r="A390" s="7">
        <v>381</v>
      </c>
      <c r="B390" s="9">
        <f t="shared" ca="1" si="75"/>
        <v>56964</v>
      </c>
      <c r="C390" s="8">
        <f t="shared" si="68"/>
        <v>892.85714285714289</v>
      </c>
      <c r="D390" s="8">
        <f t="shared" si="69"/>
        <v>200</v>
      </c>
      <c r="E390" s="8">
        <f t="shared" si="73"/>
        <v>284.790729603702</v>
      </c>
      <c r="F390" s="8">
        <f t="shared" si="74"/>
        <v>1377.6478724608448</v>
      </c>
      <c r="G390" s="8">
        <f t="shared" si="71"/>
        <v>34821.428571428085</v>
      </c>
      <c r="I390" s="8">
        <f t="shared" si="80"/>
        <v>13614.118481724605</v>
      </c>
      <c r="K390" s="8">
        <f t="shared" si="70"/>
        <v>-12236.470609263761</v>
      </c>
      <c r="M390" s="8">
        <f t="shared" si="72"/>
        <v>0</v>
      </c>
      <c r="O390" s="19">
        <f>IF(M390&gt;0,0,-K390/Calculadora!$B$17)</f>
        <v>6.165559878363288E-2</v>
      </c>
      <c r="Q390" s="22">
        <f>IF(A390&gt;$C$7,,Q389*((1+Calculadora!$B$27)^(1/12)))</f>
        <v>2344037.06617756</v>
      </c>
      <c r="R390" s="22">
        <f>IF(A390&gt;$C$7,,IF(M390&gt;0,Q390-G390-M390,Q390-G390-Calculadora!$B$17))</f>
        <v>2110750.7641693326</v>
      </c>
      <c r="S390" s="19">
        <f>IF(A390&gt;$C$7,,IF(K390&gt;0,R390/M390,R390/Calculadora!$B$17))</f>
        <v>10.635387147446519</v>
      </c>
    </row>
    <row r="391" spans="1:19">
      <c r="A391" s="7">
        <v>382</v>
      </c>
      <c r="B391" s="9">
        <f t="shared" ca="1" si="75"/>
        <v>56995</v>
      </c>
      <c r="C391" s="8">
        <f t="shared" si="68"/>
        <v>892.85714285714289</v>
      </c>
      <c r="D391" s="8">
        <f t="shared" si="69"/>
        <v>200</v>
      </c>
      <c r="E391" s="8">
        <f t="shared" si="73"/>
        <v>277.67096136360936</v>
      </c>
      <c r="F391" s="8">
        <f t="shared" si="74"/>
        <v>1370.5281042207523</v>
      </c>
      <c r="G391" s="8">
        <f t="shared" si="71"/>
        <v>33928.57142857094</v>
      </c>
      <c r="I391" s="8">
        <f t="shared" si="80"/>
        <v>13614.118481724605</v>
      </c>
      <c r="K391" s="8">
        <f t="shared" si="70"/>
        <v>-12243.590377503853</v>
      </c>
      <c r="M391" s="8">
        <f t="shared" si="72"/>
        <v>0</v>
      </c>
      <c r="O391" s="19">
        <f>IF(M391&gt;0,0,-K391/Calculadora!$B$17)</f>
        <v>6.1691472982007639E-2</v>
      </c>
      <c r="Q391" s="22">
        <f>IF(A391&gt;$C$7,,Q390*((1+Calculadora!$B$27)^(1/12)))</f>
        <v>2353586.9633386275</v>
      </c>
      <c r="R391" s="22">
        <f>IF(A391&gt;$C$7,,IF(M391&gt;0,Q391-G391-M391,Q391-G391-Calculadora!$B$17))</f>
        <v>2121193.5184732573</v>
      </c>
      <c r="S391" s="19">
        <f>IF(A391&gt;$C$7,,IF(K391&gt;0,R391/M391,R391/Calculadora!$B$17))</f>
        <v>10.68800479269068</v>
      </c>
    </row>
    <row r="392" spans="1:19">
      <c r="A392" s="7">
        <v>383</v>
      </c>
      <c r="B392" s="9">
        <f t="shared" ca="1" si="75"/>
        <v>57026</v>
      </c>
      <c r="C392" s="8">
        <f t="shared" si="68"/>
        <v>892.85714285714289</v>
      </c>
      <c r="D392" s="8">
        <f t="shared" si="69"/>
        <v>200</v>
      </c>
      <c r="E392" s="8">
        <f t="shared" si="73"/>
        <v>270.55119312351667</v>
      </c>
      <c r="F392" s="8">
        <f t="shared" si="74"/>
        <v>1363.4083359806596</v>
      </c>
      <c r="G392" s="8">
        <f t="shared" si="71"/>
        <v>33035.714285713795</v>
      </c>
      <c r="I392" s="8">
        <f t="shared" si="80"/>
        <v>13614.118481724605</v>
      </c>
      <c r="K392" s="8">
        <f t="shared" si="70"/>
        <v>-12250.710145743946</v>
      </c>
      <c r="M392" s="8">
        <f t="shared" si="72"/>
        <v>0</v>
      </c>
      <c r="O392" s="19">
        <f>IF(M392&gt;0,0,-K392/Calculadora!$B$17)</f>
        <v>6.1727347180382391E-2</v>
      </c>
      <c r="Q392" s="22">
        <f>IF(A392&gt;$C$7,,Q391*((1+Calculadora!$B$27)^(1/12)))</f>
        <v>2363175.7679628502</v>
      </c>
      <c r="R392" s="22">
        <f>IF(A392&gt;$C$7,,IF(M392&gt;0,Q392-G392-M392,Q392-G392-Calculadora!$B$17))</f>
        <v>2131675.1802403377</v>
      </c>
      <c r="S392" s="19">
        <f>IF(A392&gt;$C$7,,IF(K392&gt;0,R392/M392,R392/Calculadora!$B$17))</f>
        <v>10.740818479997507</v>
      </c>
    </row>
    <row r="393" spans="1:19">
      <c r="A393" s="7">
        <v>384</v>
      </c>
      <c r="B393" s="9">
        <f t="shared" ca="1" si="75"/>
        <v>57055</v>
      </c>
      <c r="C393" s="8">
        <f t="shared" si="68"/>
        <v>892.85714285714289</v>
      </c>
      <c r="D393" s="8">
        <f t="shared" si="69"/>
        <v>200</v>
      </c>
      <c r="E393" s="8">
        <f t="shared" si="73"/>
        <v>263.43142488342403</v>
      </c>
      <c r="F393" s="8">
        <f t="shared" si="74"/>
        <v>1356.288567740567</v>
      </c>
      <c r="G393" s="8">
        <f t="shared" si="71"/>
        <v>32142.857142856654</v>
      </c>
      <c r="I393" s="8">
        <f t="shared" si="80"/>
        <v>13614.118481724605</v>
      </c>
      <c r="K393" s="8">
        <f t="shared" si="70"/>
        <v>-12257.829913984038</v>
      </c>
      <c r="M393" s="8">
        <f t="shared" si="72"/>
        <v>0</v>
      </c>
      <c r="O393" s="19">
        <f>IF(M393&gt;0,0,-K393/Calculadora!$B$17)</f>
        <v>6.1763221378757151E-2</v>
      </c>
      <c r="Q393" s="22">
        <f>IF(A393&gt;$C$7,,Q392*((1+Calculadora!$B$27)^(1/12)))</f>
        <v>2372803.6385640493</v>
      </c>
      <c r="R393" s="22">
        <f>IF(A393&gt;$C$7,,IF(M393&gt;0,Q393-G393-M393,Q393-G393-Calculadora!$B$17))</f>
        <v>2142195.9079843936</v>
      </c>
      <c r="S393" s="19">
        <f>IF(A393&gt;$C$7,,IF(K393&gt;0,R393/M393,R393/Calculadora!$B$17))</f>
        <v>10.793829008066629</v>
      </c>
    </row>
    <row r="394" spans="1:19">
      <c r="A394" s="7">
        <v>385</v>
      </c>
      <c r="B394" s="9">
        <f t="shared" ca="1" si="75"/>
        <v>57086</v>
      </c>
      <c r="C394" s="8">
        <f t="shared" si="68"/>
        <v>892.85714285714289</v>
      </c>
      <c r="D394" s="8">
        <f t="shared" si="69"/>
        <v>200</v>
      </c>
      <c r="E394" s="8">
        <f t="shared" si="73"/>
        <v>256.31165664333139</v>
      </c>
      <c r="F394" s="8">
        <f t="shared" si="74"/>
        <v>1349.1687995004743</v>
      </c>
      <c r="G394" s="8">
        <f t="shared" si="71"/>
        <v>31249.999999999513</v>
      </c>
      <c r="I394" s="8">
        <f>IF(A394&gt;$C$7,,I393*(Calculadora!$B$12+1))</f>
        <v>14294.824405810836</v>
      </c>
      <c r="K394" s="8">
        <f t="shared" si="70"/>
        <v>-12945.655606310362</v>
      </c>
      <c r="M394" s="8">
        <f t="shared" si="72"/>
        <v>0</v>
      </c>
      <c r="O394" s="19">
        <f>IF(M394&gt;0,0,-K394/Calculadora!$B$17)</f>
        <v>6.5228951512333461E-2</v>
      </c>
      <c r="Q394" s="22">
        <f>IF(A394&gt;$C$7,,Q393*((1+Calculadora!$B$27)^(1/12)))</f>
        <v>2382470.7343018502</v>
      </c>
      <c r="R394" s="22">
        <f>IF(A394&gt;$C$7,,IF(M394&gt;0,Q394-G394-M394,Q394-G394-Calculadora!$B$17))</f>
        <v>2152755.8608650519</v>
      </c>
      <c r="S394" s="19">
        <f>IF(A394&gt;$C$7,,IF(K394&gt;0,R394/M394,R394/Calculadora!$B$17))</f>
        <v>10.847037178851677</v>
      </c>
    </row>
    <row r="395" spans="1:19">
      <c r="A395" s="7">
        <v>386</v>
      </c>
      <c r="B395" s="9">
        <f t="shared" ca="1" si="75"/>
        <v>57116</v>
      </c>
      <c r="C395" s="8">
        <f t="shared" ref="C395:C429" si="81">IF(A395&gt;$C$7,,$C$4/$C$7)</f>
        <v>892.85714285714289</v>
      </c>
      <c r="D395" s="8">
        <f t="shared" ref="D395:D429" si="82">IF(A395&gt;$C$7,,200)</f>
        <v>200</v>
      </c>
      <c r="E395" s="8">
        <f t="shared" si="73"/>
        <v>249.19188840323875</v>
      </c>
      <c r="F395" s="8">
        <f t="shared" si="74"/>
        <v>1342.0490312603815</v>
      </c>
      <c r="G395" s="8">
        <f t="shared" si="71"/>
        <v>30357.142857142371</v>
      </c>
      <c r="I395" s="8">
        <f>IF(A395&gt;$C$7,,I394)</f>
        <v>14294.824405810836</v>
      </c>
      <c r="K395" s="8">
        <f t="shared" ref="K395:K429" si="83">F395-I395</f>
        <v>-12952.775374550454</v>
      </c>
      <c r="M395" s="8">
        <f t="shared" si="72"/>
        <v>0</v>
      </c>
      <c r="O395" s="19">
        <f>IF(M395&gt;0,0,-K395/Calculadora!$B$17)</f>
        <v>6.5264825710708213E-2</v>
      </c>
      <c r="Q395" s="22">
        <f>IF(A395&gt;$C$7,,Q394*((1+Calculadora!$B$27)^(1/12)))</f>
        <v>2392177.2149843154</v>
      </c>
      <c r="R395" s="22">
        <f>IF(A395&gt;$C$7,,IF(M395&gt;0,Q395-G395-M395,Q395-G395-Calculadora!$B$17))</f>
        <v>2163355.1986903744</v>
      </c>
      <c r="S395" s="19">
        <f>IF(A395&gt;$C$7,,IF(K395&gt;0,R395/M395,R395/Calculadora!$B$17))</f>
        <v>10.900443797573544</v>
      </c>
    </row>
    <row r="396" spans="1:19">
      <c r="A396" s="7">
        <v>387</v>
      </c>
      <c r="B396" s="9">
        <f t="shared" ca="1" si="75"/>
        <v>57147</v>
      </c>
      <c r="C396" s="8">
        <f t="shared" si="81"/>
        <v>892.85714285714289</v>
      </c>
      <c r="D396" s="8">
        <f t="shared" si="82"/>
        <v>200</v>
      </c>
      <c r="E396" s="8">
        <f t="shared" si="73"/>
        <v>242.07212016314611</v>
      </c>
      <c r="F396" s="8">
        <f t="shared" si="74"/>
        <v>1334.929263020289</v>
      </c>
      <c r="G396" s="8">
        <f t="shared" ref="G396:G429" si="84">G395-C396</f>
        <v>29464.28571428523</v>
      </c>
      <c r="I396" s="8">
        <f t="shared" ref="I396:I405" si="85">IF(A396&gt;$C$7,,I395)</f>
        <v>14294.824405810836</v>
      </c>
      <c r="K396" s="8">
        <f t="shared" si="83"/>
        <v>-12959.895142790547</v>
      </c>
      <c r="M396" s="8">
        <f t="shared" ref="M396:M429" si="86">IF(K396&gt;0,M395+K396,0)</f>
        <v>0</v>
      </c>
      <c r="O396" s="19">
        <f>IF(M396&gt;0,0,-K396/Calculadora!$B$17)</f>
        <v>6.5300699909082979E-2</v>
      </c>
      <c r="Q396" s="22">
        <f>IF(A396&gt;$C$7,,Q395*((1+Calculadora!$B$27)^(1/12)))</f>
        <v>2401923.2410705849</v>
      </c>
      <c r="R396" s="22">
        <f>IF(A396&gt;$C$7,,IF(M396&gt;0,Q396-G396-M396,Q396-G396-Calculadora!$B$17))</f>
        <v>2173994.0819195006</v>
      </c>
      <c r="S396" s="19">
        <f>IF(A396&gt;$C$7,,IF(K396&gt;0,R396/M396,R396/Calculadora!$B$17))</f>
        <v>10.954049672733685</v>
      </c>
    </row>
    <row r="397" spans="1:19">
      <c r="A397" s="7">
        <v>388</v>
      </c>
      <c r="B397" s="9">
        <f t="shared" ca="1" si="75"/>
        <v>57177</v>
      </c>
      <c r="C397" s="8">
        <f t="shared" si="81"/>
        <v>892.85714285714289</v>
      </c>
      <c r="D397" s="8">
        <f t="shared" si="82"/>
        <v>200</v>
      </c>
      <c r="E397" s="8">
        <f t="shared" ref="E397:E429" si="87">$C$6*G396</f>
        <v>234.95235192305347</v>
      </c>
      <c r="F397" s="8">
        <f t="shared" ref="F397:F429" si="88">C397+D397+E397</f>
        <v>1327.8094947801965</v>
      </c>
      <c r="G397" s="8">
        <f t="shared" si="84"/>
        <v>28571.428571428089</v>
      </c>
      <c r="I397" s="8">
        <f t="shared" si="85"/>
        <v>14294.824405810836</v>
      </c>
      <c r="K397" s="8">
        <f t="shared" si="83"/>
        <v>-12967.014911030639</v>
      </c>
      <c r="M397" s="8">
        <f t="shared" si="86"/>
        <v>0</v>
      </c>
      <c r="O397" s="19">
        <f>IF(M397&gt;0,0,-K397/Calculadora!$B$17)</f>
        <v>6.5336574107457732E-2</v>
      </c>
      <c r="Q397" s="22">
        <f>IF(A397&gt;$C$7,,Q396*((1+Calculadora!$B$27)^(1/12)))</f>
        <v>2411708.9736735281</v>
      </c>
      <c r="R397" s="22">
        <f>IF(A397&gt;$C$7,,IF(M397&gt;0,Q397-G397-M397,Q397-G397-Calculadora!$B$17))</f>
        <v>2184672.6716653006</v>
      </c>
      <c r="S397" s="19">
        <f>IF(A397&gt;$C$7,,IF(K397&gt;0,R397/M397,R397/Calculadora!$B$17))</f>
        <v>11.007855616127493</v>
      </c>
    </row>
    <row r="398" spans="1:19">
      <c r="A398" s="7">
        <v>389</v>
      </c>
      <c r="B398" s="9">
        <f t="shared" ca="1" si="75"/>
        <v>57208</v>
      </c>
      <c r="C398" s="8">
        <f t="shared" si="81"/>
        <v>892.85714285714289</v>
      </c>
      <c r="D398" s="8">
        <f t="shared" si="82"/>
        <v>200</v>
      </c>
      <c r="E398" s="8">
        <f t="shared" si="87"/>
        <v>227.83258368296083</v>
      </c>
      <c r="F398" s="8">
        <f t="shared" si="88"/>
        <v>1320.6897265401037</v>
      </c>
      <c r="G398" s="8">
        <f t="shared" si="84"/>
        <v>27678.571428570947</v>
      </c>
      <c r="I398" s="8">
        <f t="shared" si="85"/>
        <v>14294.824405810836</v>
      </c>
      <c r="K398" s="8">
        <f t="shared" si="83"/>
        <v>-12974.134679270732</v>
      </c>
      <c r="M398" s="8">
        <f t="shared" si="86"/>
        <v>0</v>
      </c>
      <c r="O398" s="19">
        <f>IF(M398&gt;0,0,-K398/Calculadora!$B$17)</f>
        <v>6.5372448305832484E-2</v>
      </c>
      <c r="Q398" s="22">
        <f>IF(A398&gt;$C$7,,Q397*((1+Calculadora!$B$27)^(1/12)))</f>
        <v>2421534.5745624094</v>
      </c>
      <c r="R398" s="22">
        <f>IF(A398&gt;$C$7,,IF(M398&gt;0,Q398-G398-M398,Q398-G398-Calculadora!$B$17))</f>
        <v>2195391.1296970397</v>
      </c>
      <c r="S398" s="19">
        <f>IF(A398&gt;$C$7,,IF(K398&gt;0,R398/M398,R398/Calculadora!$B$17))</f>
        <v>11.061862442857729</v>
      </c>
    </row>
    <row r="399" spans="1:19">
      <c r="A399" s="7">
        <v>390</v>
      </c>
      <c r="B399" s="9">
        <f t="shared" ref="B399:B429" ca="1" si="89">EDATE(B398,1)</f>
        <v>57239</v>
      </c>
      <c r="C399" s="8">
        <f t="shared" si="81"/>
        <v>892.85714285714289</v>
      </c>
      <c r="D399" s="8">
        <f t="shared" si="82"/>
        <v>200</v>
      </c>
      <c r="E399" s="8">
        <f t="shared" si="87"/>
        <v>220.71281544286822</v>
      </c>
      <c r="F399" s="8">
        <f t="shared" si="88"/>
        <v>1313.5699583000112</v>
      </c>
      <c r="G399" s="8">
        <f t="shared" si="84"/>
        <v>26785.714285713806</v>
      </c>
      <c r="I399" s="8">
        <f t="shared" si="85"/>
        <v>14294.824405810836</v>
      </c>
      <c r="K399" s="8">
        <f t="shared" si="83"/>
        <v>-12981.254447510824</v>
      </c>
      <c r="M399" s="8">
        <f t="shared" si="86"/>
        <v>0</v>
      </c>
      <c r="O399" s="19">
        <f>IF(M399&gt;0,0,-K399/Calculadora!$B$17)</f>
        <v>6.5408322504207236E-2</v>
      </c>
      <c r="Q399" s="22">
        <f>IF(A399&gt;$C$7,,Q398*((1+Calculadora!$B$27)^(1/12)))</f>
        <v>2431400.206165561</v>
      </c>
      <c r="R399" s="22">
        <f>IF(A399&gt;$C$7,,IF(M399&gt;0,Q399-G399-M399,Q399-G399-Calculadora!$B$17))</f>
        <v>2206149.6184430486</v>
      </c>
      <c r="S399" s="19">
        <f>IF(A399&gt;$C$7,,IF(K399&gt;0,R399/M399,R399/Calculadora!$B$17))</f>
        <v>11.116070971347959</v>
      </c>
    </row>
    <row r="400" spans="1:19">
      <c r="A400" s="7">
        <v>391</v>
      </c>
      <c r="B400" s="9">
        <f t="shared" ca="1" si="89"/>
        <v>57269</v>
      </c>
      <c r="C400" s="8">
        <f t="shared" si="81"/>
        <v>892.85714285714289</v>
      </c>
      <c r="D400" s="8">
        <f t="shared" si="82"/>
        <v>200</v>
      </c>
      <c r="E400" s="8">
        <f t="shared" si="87"/>
        <v>213.59304720277558</v>
      </c>
      <c r="F400" s="8">
        <f t="shared" si="88"/>
        <v>1306.4501900599184</v>
      </c>
      <c r="G400" s="8">
        <f t="shared" si="84"/>
        <v>25892.857142856665</v>
      </c>
      <c r="I400" s="8">
        <f t="shared" si="85"/>
        <v>14294.824405810836</v>
      </c>
      <c r="K400" s="8">
        <f t="shared" si="83"/>
        <v>-12988.374215750917</v>
      </c>
      <c r="M400" s="8">
        <f t="shared" si="86"/>
        <v>0</v>
      </c>
      <c r="O400" s="19">
        <f>IF(M400&gt;0,0,-K400/Calculadora!$B$17)</f>
        <v>6.5444196702582003E-2</v>
      </c>
      <c r="Q400" s="22">
        <f>IF(A400&gt;$C$7,,Q399*((1+Calculadora!$B$27)^(1/12)))</f>
        <v>2441306.0315730674</v>
      </c>
      <c r="R400" s="22">
        <f>IF(A400&gt;$C$7,,IF(M400&gt;0,Q400-G400-M400,Q400-G400-Calculadora!$B$17))</f>
        <v>2216948.3009934118</v>
      </c>
      <c r="S400" s="19">
        <f>IF(A400&gt;$C$7,,IF(K400&gt;0,R400/M400,R400/Calculadora!$B$17))</f>
        <v>11.170482023356122</v>
      </c>
    </row>
    <row r="401" spans="1:19">
      <c r="A401" s="7">
        <v>392</v>
      </c>
      <c r="B401" s="9">
        <f t="shared" ca="1" si="89"/>
        <v>57300</v>
      </c>
      <c r="C401" s="8">
        <f t="shared" si="81"/>
        <v>892.85714285714289</v>
      </c>
      <c r="D401" s="8">
        <f t="shared" si="82"/>
        <v>200</v>
      </c>
      <c r="E401" s="8">
        <f t="shared" si="87"/>
        <v>206.47327896268294</v>
      </c>
      <c r="F401" s="8">
        <f t="shared" si="88"/>
        <v>1299.3304218198259</v>
      </c>
      <c r="G401" s="8">
        <f t="shared" si="84"/>
        <v>24999.999999999523</v>
      </c>
      <c r="I401" s="8">
        <f t="shared" si="85"/>
        <v>14294.824405810836</v>
      </c>
      <c r="K401" s="8">
        <f t="shared" si="83"/>
        <v>-12995.493983991009</v>
      </c>
      <c r="M401" s="8">
        <f t="shared" si="86"/>
        <v>0</v>
      </c>
      <c r="O401" s="19">
        <f>IF(M401&gt;0,0,-K401/Calculadora!$B$17)</f>
        <v>6.5480070900956755E-2</v>
      </c>
      <c r="Q401" s="22">
        <f>IF(A401&gt;$C$7,,Q400*((1+Calculadora!$B$27)^(1/12)))</f>
        <v>2451252.2145394636</v>
      </c>
      <c r="R401" s="22">
        <f>IF(A401&gt;$C$7,,IF(M401&gt;0,Q401-G401-M401,Q401-G401-Calculadora!$B$17))</f>
        <v>2227787.3411026653</v>
      </c>
      <c r="S401" s="19">
        <f>IF(A401&gt;$C$7,,IF(K401&gt;0,R401/M401,R401/Calculadora!$B$17))</f>
        <v>11.225096423988107</v>
      </c>
    </row>
    <row r="402" spans="1:19">
      <c r="A402" s="7">
        <v>393</v>
      </c>
      <c r="B402" s="9">
        <f t="shared" ca="1" si="89"/>
        <v>57330</v>
      </c>
      <c r="C402" s="8">
        <f t="shared" si="81"/>
        <v>892.85714285714289</v>
      </c>
      <c r="D402" s="8">
        <f t="shared" si="82"/>
        <v>200</v>
      </c>
      <c r="E402" s="8">
        <f t="shared" si="87"/>
        <v>199.3535107225903</v>
      </c>
      <c r="F402" s="8">
        <f t="shared" si="88"/>
        <v>1292.2106535797332</v>
      </c>
      <c r="G402" s="8">
        <f t="shared" si="84"/>
        <v>24107.142857142382</v>
      </c>
      <c r="I402" s="8">
        <f t="shared" si="85"/>
        <v>14294.824405810836</v>
      </c>
      <c r="K402" s="8">
        <f t="shared" si="83"/>
        <v>-13002.613752231102</v>
      </c>
      <c r="M402" s="8">
        <f t="shared" si="86"/>
        <v>0</v>
      </c>
      <c r="O402" s="19">
        <f>IF(M402&gt;0,0,-K402/Calculadora!$B$17)</f>
        <v>6.5515945099331507E-2</v>
      </c>
      <c r="Q402" s="22">
        <f>IF(A402&gt;$C$7,,Q401*((1+Calculadora!$B$27)^(1/12)))</f>
        <v>2461238.9194864398</v>
      </c>
      <c r="R402" s="22">
        <f>IF(A402&gt;$C$7,,IF(M402&gt;0,Q402-G402-M402,Q402-G402-Calculadora!$B$17))</f>
        <v>2238666.9031924987</v>
      </c>
      <c r="S402" s="19">
        <f>IF(A402&gt;$C$7,,IF(K402&gt;0,R402/M402,R402/Calculadora!$B$17))</f>
        <v>11.279915001711375</v>
      </c>
    </row>
    <row r="403" spans="1:19">
      <c r="A403" s="7">
        <v>394</v>
      </c>
      <c r="B403" s="9">
        <f t="shared" ca="1" si="89"/>
        <v>57361</v>
      </c>
      <c r="C403" s="8">
        <f t="shared" si="81"/>
        <v>892.85714285714289</v>
      </c>
      <c r="D403" s="8">
        <f t="shared" si="82"/>
        <v>200</v>
      </c>
      <c r="E403" s="8">
        <f t="shared" si="87"/>
        <v>192.23374248249766</v>
      </c>
      <c r="F403" s="8">
        <f t="shared" si="88"/>
        <v>1285.0908853396406</v>
      </c>
      <c r="G403" s="8">
        <f t="shared" si="84"/>
        <v>23214.285714285241</v>
      </c>
      <c r="I403" s="8">
        <f t="shared" si="85"/>
        <v>14294.824405810836</v>
      </c>
      <c r="K403" s="8">
        <f t="shared" si="83"/>
        <v>-13009.733520471194</v>
      </c>
      <c r="M403" s="8">
        <f t="shared" si="86"/>
        <v>0</v>
      </c>
      <c r="O403" s="19">
        <f>IF(M403&gt;0,0,-K403/Calculadora!$B$17)</f>
        <v>6.555181929770626E-2</v>
      </c>
      <c r="Q403" s="22">
        <f>IF(A403&gt;$C$7,,Q402*((1+Calculadora!$B$27)^(1/12)))</f>
        <v>2471266.3115055603</v>
      </c>
      <c r="R403" s="22">
        <f>IF(A403&gt;$C$7,,IF(M403&gt;0,Q403-G403-M403,Q403-G403-Calculadora!$B$17))</f>
        <v>2249587.152354476</v>
      </c>
      <c r="S403" s="19">
        <f>IF(A403&gt;$C$7,,IF(K403&gt;0,R403/M403,R403/Calculadora!$B$17))</f>
        <v>11.334938588368662</v>
      </c>
    </row>
    <row r="404" spans="1:19">
      <c r="A404" s="7">
        <v>395</v>
      </c>
      <c r="B404" s="9">
        <f t="shared" ca="1" si="89"/>
        <v>57392</v>
      </c>
      <c r="C404" s="8">
        <f t="shared" si="81"/>
        <v>892.85714285714289</v>
      </c>
      <c r="D404" s="8">
        <f t="shared" si="82"/>
        <v>200</v>
      </c>
      <c r="E404" s="8">
        <f t="shared" si="87"/>
        <v>185.11397424240505</v>
      </c>
      <c r="F404" s="8">
        <f t="shared" si="88"/>
        <v>1277.9711170995479</v>
      </c>
      <c r="G404" s="8">
        <f t="shared" si="84"/>
        <v>22321.4285714281</v>
      </c>
      <c r="I404" s="8">
        <f t="shared" si="85"/>
        <v>14294.824405810836</v>
      </c>
      <c r="K404" s="8">
        <f t="shared" si="83"/>
        <v>-13016.853288711289</v>
      </c>
      <c r="M404" s="8">
        <f t="shared" si="86"/>
        <v>0</v>
      </c>
      <c r="O404" s="19">
        <f>IF(M404&gt;0,0,-K404/Calculadora!$B$17)</f>
        <v>6.5587693496081026E-2</v>
      </c>
      <c r="Q404" s="22">
        <f>IF(A404&gt;$C$7,,Q403*((1+Calculadora!$B$27)^(1/12)))</f>
        <v>2481334.556360994</v>
      </c>
      <c r="R404" s="22">
        <f>IF(A404&gt;$C$7,,IF(M404&gt;0,Q404-G404-M404,Q404-G404-Calculadora!$B$17))</f>
        <v>2260548.254352767</v>
      </c>
      <c r="S404" s="19">
        <f>IF(A404&gt;$C$7,,IF(K404&gt;0,R404/M404,R404/Calculadora!$B$17))</f>
        <v>11.390168019191751</v>
      </c>
    </row>
    <row r="405" spans="1:19">
      <c r="A405" s="7">
        <v>396</v>
      </c>
      <c r="B405" s="9">
        <f t="shared" ca="1" si="89"/>
        <v>57420</v>
      </c>
      <c r="C405" s="8">
        <f t="shared" si="81"/>
        <v>892.85714285714289</v>
      </c>
      <c r="D405" s="8">
        <f t="shared" si="82"/>
        <v>200</v>
      </c>
      <c r="E405" s="8">
        <f t="shared" si="87"/>
        <v>177.99420600231241</v>
      </c>
      <c r="F405" s="8">
        <f t="shared" si="88"/>
        <v>1270.8513488594554</v>
      </c>
      <c r="G405" s="8">
        <f t="shared" si="84"/>
        <v>21428.571428570958</v>
      </c>
      <c r="I405" s="8">
        <f t="shared" si="85"/>
        <v>14294.824405810836</v>
      </c>
      <c r="K405" s="8">
        <f t="shared" si="83"/>
        <v>-13023.973056951381</v>
      </c>
      <c r="M405" s="8">
        <f t="shared" si="86"/>
        <v>0</v>
      </c>
      <c r="O405" s="19">
        <f>IF(M405&gt;0,0,-K405/Calculadora!$B$17)</f>
        <v>6.5623567694455778E-2</v>
      </c>
      <c r="Q405" s="22">
        <f>IF(A405&gt;$C$7,,Q404*((1+Calculadora!$B$27)^(1/12)))</f>
        <v>2491443.8204922527</v>
      </c>
      <c r="R405" s="22">
        <f>IF(A405&gt;$C$7,,IF(M405&gt;0,Q405-G405-M405,Q405-G405-Calculadora!$B$17))</f>
        <v>2271550.3756268825</v>
      </c>
      <c r="S405" s="19">
        <f>IF(A405&gt;$C$7,,IF(K405&gt;0,R405/M405,R405/Calculadora!$B$17))</f>
        <v>11.44560413281525</v>
      </c>
    </row>
    <row r="406" spans="1:19">
      <c r="A406" s="7">
        <v>397</v>
      </c>
      <c r="B406" s="9">
        <f t="shared" ca="1" si="89"/>
        <v>57451</v>
      </c>
      <c r="C406" s="8">
        <f t="shared" si="81"/>
        <v>892.85714285714289</v>
      </c>
      <c r="D406" s="8">
        <f t="shared" si="82"/>
        <v>200</v>
      </c>
      <c r="E406" s="8">
        <f t="shared" si="87"/>
        <v>170.87443776221977</v>
      </c>
      <c r="F406" s="8">
        <f t="shared" si="88"/>
        <v>1263.7315806193626</v>
      </c>
      <c r="G406" s="8">
        <f t="shared" si="84"/>
        <v>20535.714285713817</v>
      </c>
      <c r="I406" s="8">
        <f>IF(A406&gt;$C$7,,I405*(Calculadora!$B$12+1))</f>
        <v>15009.565626101377</v>
      </c>
      <c r="K406" s="8">
        <f t="shared" si="83"/>
        <v>-13745.834045482015</v>
      </c>
      <c r="M406" s="8">
        <f t="shared" si="86"/>
        <v>0</v>
      </c>
      <c r="O406" s="19">
        <f>IF(M406&gt;0,0,-K406/Calculadora!$B$17)</f>
        <v>6.9260790624792165E-2</v>
      </c>
      <c r="Q406" s="22">
        <f>IF(A406&gt;$C$7,,Q405*((1+Calculadora!$B$27)^(1/12)))</f>
        <v>2501594.2710169437</v>
      </c>
      <c r="R406" s="22">
        <f>IF(A406&gt;$C$7,,IF(M406&gt;0,Q406-G406-M406,Q406-G406-Calculadora!$B$17))</f>
        <v>2282593.6832944313</v>
      </c>
      <c r="S406" s="19">
        <f>IF(A406&gt;$C$7,,IF(K406&gt;0,R406/M406,R406/Calculadora!$B$17))</f>
        <v>11.501247771290476</v>
      </c>
    </row>
    <row r="407" spans="1:19">
      <c r="A407" s="7">
        <v>398</v>
      </c>
      <c r="B407" s="9">
        <f t="shared" ca="1" si="89"/>
        <v>57481</v>
      </c>
      <c r="C407" s="8">
        <f t="shared" si="81"/>
        <v>892.85714285714289</v>
      </c>
      <c r="D407" s="8">
        <f t="shared" si="82"/>
        <v>200</v>
      </c>
      <c r="E407" s="8">
        <f t="shared" si="87"/>
        <v>163.75466952212713</v>
      </c>
      <c r="F407" s="8">
        <f t="shared" si="88"/>
        <v>1256.6118123792701</v>
      </c>
      <c r="G407" s="8">
        <f t="shared" si="84"/>
        <v>19642.857142856676</v>
      </c>
      <c r="I407" s="8">
        <f>IF(A407&gt;$C$7,,I406)</f>
        <v>15009.565626101377</v>
      </c>
      <c r="K407" s="8">
        <f t="shared" si="83"/>
        <v>-13752.953813722108</v>
      </c>
      <c r="M407" s="8">
        <f t="shared" si="86"/>
        <v>0</v>
      </c>
      <c r="O407" s="19">
        <f>IF(M407&gt;0,0,-K407/Calculadora!$B$17)</f>
        <v>6.9296664823166931E-2</v>
      </c>
      <c r="Q407" s="22">
        <f>IF(A407&gt;$C$7,,Q406*((1+Calculadora!$B$27)^(1/12)))</f>
        <v>2511786.0757335322</v>
      </c>
      <c r="R407" s="22">
        <f>IF(A407&gt;$C$7,,IF(M407&gt;0,Q407-G407-M407,Q407-G407-Calculadora!$B$17))</f>
        <v>2293678.3451538766</v>
      </c>
      <c r="S407" s="19">
        <f>IF(A407&gt;$C$7,,IF(K407&gt;0,R407/M407,R407/Calculadora!$B$17))</f>
        <v>11.557099780099355</v>
      </c>
    </row>
    <row r="408" spans="1:19">
      <c r="A408" s="7">
        <v>399</v>
      </c>
      <c r="B408" s="9">
        <f t="shared" ca="1" si="89"/>
        <v>57512</v>
      </c>
      <c r="C408" s="8">
        <f t="shared" si="81"/>
        <v>892.85714285714289</v>
      </c>
      <c r="D408" s="8">
        <f t="shared" si="82"/>
        <v>200</v>
      </c>
      <c r="E408" s="8">
        <f t="shared" si="87"/>
        <v>156.63490128203449</v>
      </c>
      <c r="F408" s="8">
        <f t="shared" si="88"/>
        <v>1249.4920441391773</v>
      </c>
      <c r="G408" s="8">
        <f t="shared" si="84"/>
        <v>18749.999999999534</v>
      </c>
      <c r="I408" s="8">
        <f t="shared" ref="I408:I417" si="90">IF(A408&gt;$C$7,,I407)</f>
        <v>15009.565626101377</v>
      </c>
      <c r="K408" s="8">
        <f t="shared" si="83"/>
        <v>-13760.0735819622</v>
      </c>
      <c r="M408" s="8">
        <f t="shared" si="86"/>
        <v>0</v>
      </c>
      <c r="O408" s="19">
        <f>IF(M408&gt;0,0,-K408/Calculadora!$B$17)</f>
        <v>6.9332539021541684E-2</v>
      </c>
      <c r="Q408" s="22">
        <f>IF(A408&gt;$C$7,,Q407*((1+Calculadora!$B$27)^(1/12)))</f>
        <v>2522019.403124115</v>
      </c>
      <c r="R408" s="22">
        <f>IF(A408&gt;$C$7,,IF(M408&gt;0,Q408-G408-M408,Q408-G408-Calculadora!$B$17))</f>
        <v>2304804.5296873162</v>
      </c>
      <c r="S408" s="19">
        <f>IF(A408&gt;$C$7,,IF(K408&gt;0,R408/M408,R408/Calculadora!$B$17))</f>
        <v>11.613161008168426</v>
      </c>
    </row>
    <row r="409" spans="1:19">
      <c r="A409" s="7">
        <v>400</v>
      </c>
      <c r="B409" s="9">
        <f t="shared" ca="1" si="89"/>
        <v>57542</v>
      </c>
      <c r="C409" s="8">
        <f t="shared" si="81"/>
        <v>892.85714285714289</v>
      </c>
      <c r="D409" s="8">
        <f t="shared" si="82"/>
        <v>200</v>
      </c>
      <c r="E409" s="8">
        <f t="shared" si="87"/>
        <v>149.51513304194188</v>
      </c>
      <c r="F409" s="8">
        <f t="shared" si="88"/>
        <v>1242.3722758990848</v>
      </c>
      <c r="G409" s="8">
        <f t="shared" si="84"/>
        <v>17857.142857142393</v>
      </c>
      <c r="I409" s="8">
        <f t="shared" si="90"/>
        <v>15009.565626101377</v>
      </c>
      <c r="K409" s="8">
        <f t="shared" si="83"/>
        <v>-13767.193350202293</v>
      </c>
      <c r="M409" s="8">
        <f t="shared" si="86"/>
        <v>0</v>
      </c>
      <c r="O409" s="19">
        <f>IF(M409&gt;0,0,-K409/Calculadora!$B$17)</f>
        <v>6.9368413219916436E-2</v>
      </c>
      <c r="Q409" s="22">
        <f>IF(A409&gt;$C$7,,Q408*((1+Calculadora!$B$27)^(1/12)))</f>
        <v>2532294.4223572058</v>
      </c>
      <c r="R409" s="22">
        <f>IF(A409&gt;$C$7,,IF(M409&gt;0,Q409-G409-M409,Q409-G409-Calculadora!$B$17))</f>
        <v>2315972.4060632642</v>
      </c>
      <c r="S409" s="19">
        <f>IF(A409&gt;$C$7,,IF(K409&gt;0,R409/M409,R409/Calculadora!$B$17))</f>
        <v>11.669432307882854</v>
      </c>
    </row>
    <row r="410" spans="1:19">
      <c r="A410" s="7">
        <v>401</v>
      </c>
      <c r="B410" s="9">
        <f t="shared" ca="1" si="89"/>
        <v>57573</v>
      </c>
      <c r="C410" s="8">
        <f t="shared" si="81"/>
        <v>892.85714285714289</v>
      </c>
      <c r="D410" s="8">
        <f t="shared" si="82"/>
        <v>200</v>
      </c>
      <c r="E410" s="8">
        <f t="shared" si="87"/>
        <v>142.39536480184924</v>
      </c>
      <c r="F410" s="8">
        <f t="shared" si="88"/>
        <v>1235.252507658992</v>
      </c>
      <c r="G410" s="8">
        <f t="shared" si="84"/>
        <v>16964.285714285252</v>
      </c>
      <c r="I410" s="8">
        <f t="shared" si="90"/>
        <v>15009.565626101377</v>
      </c>
      <c r="K410" s="8">
        <f t="shared" si="83"/>
        <v>-13774.313118442386</v>
      </c>
      <c r="M410" s="8">
        <f t="shared" si="86"/>
        <v>0</v>
      </c>
      <c r="O410" s="19">
        <f>IF(M410&gt;0,0,-K410/Calculadora!$B$17)</f>
        <v>6.9404287418291188E-2</v>
      </c>
      <c r="Q410" s="22">
        <f>IF(A410&gt;$C$7,,Q409*((1+Calculadora!$B$27)^(1/12)))</f>
        <v>2542611.3032905315</v>
      </c>
      <c r="R410" s="22">
        <f>IF(A410&gt;$C$7,,IF(M410&gt;0,Q410-G410-M410,Q410-G410-Calculadora!$B$17))</f>
        <v>2327182.1441394472</v>
      </c>
      <c r="S410" s="19">
        <f>IF(A410&gt;$C$7,,IF(K410&gt;0,R410/M410,R410/Calculadora!$B$17))</f>
        <v>11.725914535100522</v>
      </c>
    </row>
    <row r="411" spans="1:19">
      <c r="A411" s="7">
        <v>402</v>
      </c>
      <c r="B411" s="9">
        <f t="shared" ca="1" si="89"/>
        <v>57604</v>
      </c>
      <c r="C411" s="8">
        <f t="shared" si="81"/>
        <v>892.85714285714289</v>
      </c>
      <c r="D411" s="8">
        <f t="shared" si="82"/>
        <v>200</v>
      </c>
      <c r="E411" s="8">
        <f t="shared" si="87"/>
        <v>135.2755965617566</v>
      </c>
      <c r="F411" s="8">
        <f t="shared" si="88"/>
        <v>1228.1327394188995</v>
      </c>
      <c r="G411" s="8">
        <f t="shared" si="84"/>
        <v>16071.428571428109</v>
      </c>
      <c r="I411" s="8">
        <f t="shared" si="90"/>
        <v>15009.565626101377</v>
      </c>
      <c r="K411" s="8">
        <f t="shared" si="83"/>
        <v>-13781.432886682478</v>
      </c>
      <c r="M411" s="8">
        <f t="shared" si="86"/>
        <v>0</v>
      </c>
      <c r="O411" s="19">
        <f>IF(M411&gt;0,0,-K411/Calculadora!$B$17)</f>
        <v>6.9440161616665955E-2</v>
      </c>
      <c r="Q411" s="22">
        <f>IF(A411&gt;$C$7,,Q410*((1+Calculadora!$B$27)^(1/12)))</f>
        <v>2552970.2164738406</v>
      </c>
      <c r="R411" s="22">
        <f>IF(A411&gt;$C$7,,IF(M411&gt;0,Q411-G411-M411,Q411-G411-Calculadora!$B$17))</f>
        <v>2338433.9144656137</v>
      </c>
      <c r="S411" s="19">
        <f>IF(A411&gt;$C$7,,IF(K411&gt;0,R411/M411,R411/Calculadora!$B$17))</f>
        <v>11.782608549166188</v>
      </c>
    </row>
    <row r="412" spans="1:19">
      <c r="A412" s="7">
        <v>403</v>
      </c>
      <c r="B412" s="9">
        <f t="shared" ca="1" si="89"/>
        <v>57634</v>
      </c>
      <c r="C412" s="8">
        <f t="shared" si="81"/>
        <v>892.85714285714289</v>
      </c>
      <c r="D412" s="8">
        <f t="shared" si="82"/>
        <v>200</v>
      </c>
      <c r="E412" s="8">
        <f t="shared" si="87"/>
        <v>128.15582832166396</v>
      </c>
      <c r="F412" s="8">
        <f t="shared" si="88"/>
        <v>1221.0129711788068</v>
      </c>
      <c r="G412" s="8">
        <f t="shared" si="84"/>
        <v>15178.571428570966</v>
      </c>
      <c r="I412" s="8">
        <f t="shared" si="90"/>
        <v>15009.565626101377</v>
      </c>
      <c r="K412" s="8">
        <f t="shared" si="83"/>
        <v>-13788.552654922571</v>
      </c>
      <c r="M412" s="8">
        <f t="shared" si="86"/>
        <v>0</v>
      </c>
      <c r="O412" s="19">
        <f>IF(M412&gt;0,0,-K412/Calculadora!$B$17)</f>
        <v>6.9476035815040707E-2</v>
      </c>
      <c r="Q412" s="22">
        <f>IF(A412&gt;$C$7,,Q411*((1+Calculadora!$B$27)^(1/12)))</f>
        <v>2563371.3331517228</v>
      </c>
      <c r="R412" s="22">
        <f>IF(A412&gt;$C$7,,IF(M412&gt;0,Q412-G412-M412,Q412-G412-Calculadora!$B$17))</f>
        <v>2349727.8882863531</v>
      </c>
      <c r="S412" s="19">
        <f>IF(A412&gt;$C$7,,IF(K412&gt;0,R412/M412,R412/Calculadora!$B$17))</f>
        <v>11.839515212925686</v>
      </c>
    </row>
    <row r="413" spans="1:19">
      <c r="A413" s="7">
        <v>404</v>
      </c>
      <c r="B413" s="9">
        <f t="shared" ca="1" si="89"/>
        <v>57665</v>
      </c>
      <c r="C413" s="8">
        <f t="shared" si="81"/>
        <v>892.85714285714289</v>
      </c>
      <c r="D413" s="8">
        <f t="shared" si="82"/>
        <v>200</v>
      </c>
      <c r="E413" s="8">
        <f t="shared" si="87"/>
        <v>121.03606008157131</v>
      </c>
      <c r="F413" s="8">
        <f t="shared" si="88"/>
        <v>1213.8932029387142</v>
      </c>
      <c r="G413" s="8">
        <f t="shared" si="84"/>
        <v>14285.714285713822</v>
      </c>
      <c r="I413" s="8">
        <f t="shared" si="90"/>
        <v>15009.565626101377</v>
      </c>
      <c r="K413" s="8">
        <f t="shared" si="83"/>
        <v>-13795.672423162663</v>
      </c>
      <c r="M413" s="8">
        <f t="shared" si="86"/>
        <v>0</v>
      </c>
      <c r="O413" s="19">
        <f>IF(M413&gt;0,0,-K413/Calculadora!$B$17)</f>
        <v>6.9511910013415459E-2</v>
      </c>
      <c r="Q413" s="22">
        <f>IF(A413&gt;$C$7,,Q412*((1+Calculadora!$B$27)^(1/12)))</f>
        <v>2573814.8252664385</v>
      </c>
      <c r="R413" s="22">
        <f>IF(A413&gt;$C$7,,IF(M413&gt;0,Q413-G413-M413,Q413-G413-Calculadora!$B$17))</f>
        <v>2361064.2375439256</v>
      </c>
      <c r="S413" s="19">
        <f>IF(A413&gt;$C$7,,IF(K413&gt;0,R413/M413,R413/Calculadora!$B$17))</f>
        <v>11.896635392740189</v>
      </c>
    </row>
    <row r="414" spans="1:19">
      <c r="A414" s="7">
        <v>405</v>
      </c>
      <c r="B414" s="9">
        <f t="shared" ca="1" si="89"/>
        <v>57695</v>
      </c>
      <c r="C414" s="8">
        <f t="shared" si="81"/>
        <v>892.85714285714289</v>
      </c>
      <c r="D414" s="8">
        <f t="shared" si="82"/>
        <v>200</v>
      </c>
      <c r="E414" s="8">
        <f t="shared" si="87"/>
        <v>113.91629184147865</v>
      </c>
      <c r="F414" s="8">
        <f t="shared" si="88"/>
        <v>1206.7734346986215</v>
      </c>
      <c r="G414" s="8">
        <f t="shared" si="84"/>
        <v>13392.857142856679</v>
      </c>
      <c r="I414" s="8">
        <f t="shared" si="90"/>
        <v>15009.565626101377</v>
      </c>
      <c r="K414" s="8">
        <f t="shared" si="83"/>
        <v>-13802.792191402756</v>
      </c>
      <c r="M414" s="8">
        <f t="shared" si="86"/>
        <v>0</v>
      </c>
      <c r="O414" s="19">
        <f>IF(M414&gt;0,0,-K414/Calculadora!$B$17)</f>
        <v>6.9547784211790212E-2</v>
      </c>
      <c r="Q414" s="22">
        <f>IF(A414&gt;$C$7,,Q413*((1+Calculadora!$B$27)^(1/12)))</f>
        <v>2584300.8654607632</v>
      </c>
      <c r="R414" s="22">
        <f>IF(A414&gt;$C$7,,IF(M414&gt;0,Q414-G414-M414,Q414-G414-Calculadora!$B$17))</f>
        <v>2372443.1348811071</v>
      </c>
      <c r="S414" s="19">
        <f>IF(A414&gt;$C$7,,IF(K414&gt;0,R414/M414,R414/Calculadora!$B$17))</f>
        <v>11.953969958500538</v>
      </c>
    </row>
    <row r="415" spans="1:19">
      <c r="A415" s="7">
        <v>406</v>
      </c>
      <c r="B415" s="9">
        <f t="shared" ca="1" si="89"/>
        <v>57726</v>
      </c>
      <c r="C415" s="8">
        <f t="shared" si="81"/>
        <v>892.85714285714289</v>
      </c>
      <c r="D415" s="8">
        <f t="shared" si="82"/>
        <v>200</v>
      </c>
      <c r="E415" s="8">
        <f t="shared" si="87"/>
        <v>106.796523601386</v>
      </c>
      <c r="F415" s="8">
        <f t="shared" si="88"/>
        <v>1199.653666458529</v>
      </c>
      <c r="G415" s="8">
        <f t="shared" si="84"/>
        <v>12499.999999999536</v>
      </c>
      <c r="I415" s="8">
        <f t="shared" si="90"/>
        <v>15009.565626101377</v>
      </c>
      <c r="K415" s="8">
        <f t="shared" si="83"/>
        <v>-13809.911959642848</v>
      </c>
      <c r="M415" s="8">
        <f t="shared" si="86"/>
        <v>0</v>
      </c>
      <c r="O415" s="19">
        <f>IF(M415&gt;0,0,-K415/Calculadora!$B$17)</f>
        <v>6.9583658410164978E-2</v>
      </c>
      <c r="Q415" s="22">
        <f>IF(A415&gt;$C$7,,Q414*((1+Calculadora!$B$27)^(1/12)))</f>
        <v>2594829.6270808401</v>
      </c>
      <c r="R415" s="22">
        <f>IF(A415&gt;$C$7,,IF(M415&gt;0,Q415-G415-M415,Q415-G415-Calculadora!$B$17))</f>
        <v>2383864.7536440417</v>
      </c>
      <c r="S415" s="19">
        <f>IF(A415&gt;$C$7,,IF(K415&gt;0,R415/M415,R415/Calculadora!$B$17))</f>
        <v>12.011519783641619</v>
      </c>
    </row>
    <row r="416" spans="1:19">
      <c r="A416" s="7">
        <v>407</v>
      </c>
      <c r="B416" s="9">
        <f t="shared" ca="1" si="89"/>
        <v>57757</v>
      </c>
      <c r="C416" s="8">
        <f t="shared" si="81"/>
        <v>892.85714285714289</v>
      </c>
      <c r="D416" s="8">
        <f t="shared" si="82"/>
        <v>200</v>
      </c>
      <c r="E416" s="8">
        <f t="shared" si="87"/>
        <v>99.67675536129336</v>
      </c>
      <c r="F416" s="8">
        <f t="shared" si="88"/>
        <v>1192.5338982184362</v>
      </c>
      <c r="G416" s="8">
        <f t="shared" si="84"/>
        <v>11607.142857142393</v>
      </c>
      <c r="I416" s="8">
        <f t="shared" si="90"/>
        <v>15009.565626101377</v>
      </c>
      <c r="K416" s="8">
        <f t="shared" si="83"/>
        <v>-13817.031727882941</v>
      </c>
      <c r="M416" s="8">
        <f t="shared" si="86"/>
        <v>0</v>
      </c>
      <c r="O416" s="19">
        <f>IF(M416&gt;0,0,-K416/Calculadora!$B$17)</f>
        <v>6.961953260853973E-2</v>
      </c>
      <c r="Q416" s="22">
        <f>IF(A416&gt;$C$7,,Q415*((1+Calculadora!$B$27)^(1/12)))</f>
        <v>2605401.2841790454</v>
      </c>
      <c r="R416" s="22">
        <f>IF(A416&gt;$C$7,,IF(M416&gt;0,Q416-G416-M416,Q416-G416-Calculadora!$B$17))</f>
        <v>2395329.2678851038</v>
      </c>
      <c r="S416" s="19">
        <f>IF(A416&gt;$C$7,,IF(K416&gt;0,R416/M416,R416/Calculadora!$B$17))</f>
        <v>12.069285745156783</v>
      </c>
    </row>
    <row r="417" spans="1:19">
      <c r="A417" s="7">
        <v>408</v>
      </c>
      <c r="B417" s="9">
        <f t="shared" ca="1" si="89"/>
        <v>57785</v>
      </c>
      <c r="C417" s="8">
        <f t="shared" si="81"/>
        <v>892.85714285714289</v>
      </c>
      <c r="D417" s="8">
        <f t="shared" si="82"/>
        <v>200</v>
      </c>
      <c r="E417" s="8">
        <f t="shared" si="87"/>
        <v>92.556987121200706</v>
      </c>
      <c r="F417" s="8">
        <f t="shared" si="88"/>
        <v>1185.4141299783437</v>
      </c>
      <c r="G417" s="8">
        <f t="shared" si="84"/>
        <v>10714.28571428525</v>
      </c>
      <c r="I417" s="8">
        <f t="shared" si="90"/>
        <v>15009.565626101377</v>
      </c>
      <c r="K417" s="8">
        <f t="shared" si="83"/>
        <v>-13824.151496123033</v>
      </c>
      <c r="M417" s="8">
        <f t="shared" si="86"/>
        <v>0</v>
      </c>
      <c r="O417" s="19">
        <f>IF(M417&gt;0,0,-K417/Calculadora!$B$17)</f>
        <v>6.9655406806914483E-2</v>
      </c>
      <c r="Q417" s="22">
        <f>IF(A417&gt;$C$7,,Q416*((1+Calculadora!$B$27)^(1/12)))</f>
        <v>2616016.0115168672</v>
      </c>
      <c r="R417" s="22">
        <f>IF(A417&gt;$C$7,,IF(M417&gt;0,Q417-G417-M417,Q417-G417-Calculadora!$B$17))</f>
        <v>2406836.8523657825</v>
      </c>
      <c r="S417" s="19">
        <f>IF(A417&gt;$C$7,,IF(K417&gt;0,R417/M417,R417/Calculadora!$B$17))</f>
        <v>12.12726872361238</v>
      </c>
    </row>
    <row r="418" spans="1:19">
      <c r="A418" s="7">
        <v>409</v>
      </c>
      <c r="B418" s="9">
        <f t="shared" ca="1" si="89"/>
        <v>57816</v>
      </c>
      <c r="C418" s="8">
        <f t="shared" si="81"/>
        <v>892.85714285714289</v>
      </c>
      <c r="D418" s="8">
        <f t="shared" si="82"/>
        <v>200</v>
      </c>
      <c r="E418" s="8">
        <f t="shared" si="87"/>
        <v>85.437218881108052</v>
      </c>
      <c r="F418" s="8">
        <f t="shared" si="88"/>
        <v>1178.2943617382509</v>
      </c>
      <c r="G418" s="8">
        <f t="shared" si="84"/>
        <v>9821.4285714281068</v>
      </c>
      <c r="I418" s="8">
        <f>IF(A418&gt;$C$7,,I417*(Calculadora!$B$12+1))</f>
        <v>15760.043907406447</v>
      </c>
      <c r="K418" s="8">
        <f t="shared" si="83"/>
        <v>-14581.749545668195</v>
      </c>
      <c r="M418" s="8">
        <f t="shared" si="86"/>
        <v>0</v>
      </c>
      <c r="O418" s="19">
        <f>IF(M418&gt;0,0,-K418/Calculadora!$B$17)</f>
        <v>7.3472697173848953E-2</v>
      </c>
      <c r="Q418" s="22">
        <f>IF(A418&gt;$C$7,,Q417*((1+Calculadora!$B$27)^(1/12)))</f>
        <v>2626673.9845677931</v>
      </c>
      <c r="R418" s="22">
        <f>IF(A418&gt;$C$7,,IF(M418&gt;0,Q418-G418-M418,Q418-G418-Calculadora!$B$17))</f>
        <v>2418387.6825595656</v>
      </c>
      <c r="S418" s="19">
        <f>IF(A418&gt;$C$7,,IF(K418&gt;0,R418/M418,R418/Calculadora!$B$17))</f>
        <v>12.185469603162289</v>
      </c>
    </row>
    <row r="419" spans="1:19">
      <c r="A419" s="7">
        <v>410</v>
      </c>
      <c r="B419" s="9">
        <f t="shared" ca="1" si="89"/>
        <v>57846</v>
      </c>
      <c r="C419" s="8">
        <f t="shared" si="81"/>
        <v>892.85714285714289</v>
      </c>
      <c r="D419" s="8">
        <f t="shared" si="82"/>
        <v>200</v>
      </c>
      <c r="E419" s="8">
        <f t="shared" si="87"/>
        <v>78.317450641015412</v>
      </c>
      <c r="F419" s="8">
        <f t="shared" si="88"/>
        <v>1171.1745934981584</v>
      </c>
      <c r="G419" s="8">
        <f t="shared" si="84"/>
        <v>8928.5714285709637</v>
      </c>
      <c r="I419" s="8">
        <f>IF(A419&gt;$C$7,,I418)</f>
        <v>15760.043907406447</v>
      </c>
      <c r="K419" s="8">
        <f t="shared" si="83"/>
        <v>-14588.869313908288</v>
      </c>
      <c r="M419" s="8">
        <f t="shared" si="86"/>
        <v>0</v>
      </c>
      <c r="O419" s="19">
        <f>IF(M419&gt;0,0,-K419/Calculadora!$B$17)</f>
        <v>7.3508571372223705E-2</v>
      </c>
      <c r="Q419" s="22">
        <f>IF(A419&gt;$C$7,,Q418*((1+Calculadora!$B$27)^(1/12)))</f>
        <v>2637375.3795202109</v>
      </c>
      <c r="R419" s="22">
        <f>IF(A419&gt;$C$7,,IF(M419&gt;0,Q419-G419-M419,Q419-G419-Calculadora!$B$17))</f>
        <v>2429981.9346548412</v>
      </c>
      <c r="S419" s="19">
        <f>IF(A419&gt;$C$7,,IF(K419&gt;0,R419/M419,R419/Calculadora!$B$17))</f>
        <v>12.243889271562541</v>
      </c>
    </row>
    <row r="420" spans="1:19">
      <c r="A420" s="7">
        <v>411</v>
      </c>
      <c r="B420" s="9">
        <f t="shared" ca="1" si="89"/>
        <v>57877</v>
      </c>
      <c r="C420" s="8">
        <f t="shared" si="81"/>
        <v>892.85714285714289</v>
      </c>
      <c r="D420" s="8">
        <f t="shared" si="82"/>
        <v>200</v>
      </c>
      <c r="E420" s="8">
        <f t="shared" si="87"/>
        <v>71.197682400922758</v>
      </c>
      <c r="F420" s="8">
        <f t="shared" si="88"/>
        <v>1164.0548252580656</v>
      </c>
      <c r="G420" s="8">
        <f t="shared" si="84"/>
        <v>8035.7142857138206</v>
      </c>
      <c r="I420" s="8">
        <f t="shared" ref="I420:I429" si="91">IF(A420&gt;$C$7,,I419)</f>
        <v>15760.043907406447</v>
      </c>
      <c r="K420" s="8">
        <f t="shared" si="83"/>
        <v>-14595.989082148382</v>
      </c>
      <c r="M420" s="8">
        <f t="shared" si="86"/>
        <v>0</v>
      </c>
      <c r="O420" s="19">
        <f>IF(M420&gt;0,0,-K420/Calculadora!$B$17)</f>
        <v>7.3544445570598471E-2</v>
      </c>
      <c r="Q420" s="22">
        <f>IF(A420&gt;$C$7,,Q419*((1+Calculadora!$B$27)^(1/12)))</f>
        <v>2648120.3732803226</v>
      </c>
      <c r="R420" s="22">
        <f>IF(A420&gt;$C$7,,IF(M420&gt;0,Q420-G420-M420,Q420-G420-Calculadora!$B$17))</f>
        <v>2441619.7855578102</v>
      </c>
      <c r="S420" s="19">
        <f>IF(A420&gt;$C$7,,IF(K420&gt;0,R420/M420,R420/Calculadora!$B$17))</f>
        <v>12.302528620185988</v>
      </c>
    </row>
    <row r="421" spans="1:19">
      <c r="A421" s="7">
        <v>412</v>
      </c>
      <c r="B421" s="9">
        <f t="shared" ca="1" si="89"/>
        <v>57907</v>
      </c>
      <c r="C421" s="8">
        <f t="shared" si="81"/>
        <v>892.85714285714289</v>
      </c>
      <c r="D421" s="8">
        <f t="shared" si="82"/>
        <v>200</v>
      </c>
      <c r="E421" s="8">
        <f t="shared" si="87"/>
        <v>64.077914160830105</v>
      </c>
      <c r="F421" s="8">
        <f t="shared" si="88"/>
        <v>1156.9350570179729</v>
      </c>
      <c r="G421" s="8">
        <f t="shared" si="84"/>
        <v>7142.8571428566775</v>
      </c>
      <c r="I421" s="8">
        <f t="shared" si="91"/>
        <v>15760.043907406447</v>
      </c>
      <c r="K421" s="8">
        <f t="shared" si="83"/>
        <v>-14603.108850388475</v>
      </c>
      <c r="M421" s="8">
        <f t="shared" si="86"/>
        <v>0</v>
      </c>
      <c r="O421" s="19">
        <f>IF(M421&gt;0,0,-K421/Calculadora!$B$17)</f>
        <v>7.3580319768973237E-2</v>
      </c>
      <c r="Q421" s="22">
        <f>IF(A421&gt;$C$7,,Q420*((1+Calculadora!$B$27)^(1/12)))</f>
        <v>2658909.1434750678</v>
      </c>
      <c r="R421" s="22">
        <f>IF(A421&gt;$C$7,,IF(M421&gt;0,Q421-G421-M421,Q421-G421-Calculadora!$B$17))</f>
        <v>2453301.4128954122</v>
      </c>
      <c r="S421" s="19">
        <f>IF(A421&gt;$C$7,,IF(K421&gt;0,R421/M421,R421/Calculadora!$B$17))</f>
        <v>12.361388544037057</v>
      </c>
    </row>
    <row r="422" spans="1:19">
      <c r="A422" s="7">
        <v>413</v>
      </c>
      <c r="B422" s="9">
        <f t="shared" ca="1" si="89"/>
        <v>57938</v>
      </c>
      <c r="C422" s="8">
        <f t="shared" si="81"/>
        <v>892.85714285714289</v>
      </c>
      <c r="D422" s="8">
        <f t="shared" si="82"/>
        <v>200</v>
      </c>
      <c r="E422" s="8">
        <f t="shared" si="87"/>
        <v>56.958145920737465</v>
      </c>
      <c r="F422" s="8">
        <f t="shared" si="88"/>
        <v>1149.8152887778804</v>
      </c>
      <c r="G422" s="8">
        <f t="shared" si="84"/>
        <v>6249.9999999995343</v>
      </c>
      <c r="I422" s="8">
        <f t="shared" si="91"/>
        <v>15760.043907406447</v>
      </c>
      <c r="K422" s="8">
        <f t="shared" si="83"/>
        <v>-14610.228618628567</v>
      </c>
      <c r="M422" s="8">
        <f t="shared" si="86"/>
        <v>0</v>
      </c>
      <c r="O422" s="19">
        <f>IF(M422&gt;0,0,-K422/Calculadora!$B$17)</f>
        <v>7.361619396734799E-2</v>
      </c>
      <c r="Q422" s="22">
        <f>IF(A422&gt;$C$7,,Q421*((1+Calculadora!$B$27)^(1/12)))</f>
        <v>2669741.8684550598</v>
      </c>
      <c r="R422" s="22">
        <f>IF(A422&gt;$C$7,,IF(M422&gt;0,Q422-G422-M422,Q422-G422-Calculadora!$B$17))</f>
        <v>2465026.9950182615</v>
      </c>
      <c r="S422" s="19">
        <f>IF(A422&gt;$C$7,,IF(K422&gt;0,R422/M422,R422/Calculadora!$B$17))</f>
        <v>12.420469941766532</v>
      </c>
    </row>
    <row r="423" spans="1:19">
      <c r="A423" s="7">
        <v>414</v>
      </c>
      <c r="B423" s="9">
        <f t="shared" ca="1" si="89"/>
        <v>57969</v>
      </c>
      <c r="C423" s="8">
        <f t="shared" si="81"/>
        <v>892.85714285714289</v>
      </c>
      <c r="D423" s="8">
        <f t="shared" si="82"/>
        <v>200</v>
      </c>
      <c r="E423" s="8">
        <f t="shared" si="87"/>
        <v>49.838377680644811</v>
      </c>
      <c r="F423" s="8">
        <f t="shared" si="88"/>
        <v>1142.6955205377876</v>
      </c>
      <c r="G423" s="8">
        <f t="shared" si="84"/>
        <v>5357.1428571423912</v>
      </c>
      <c r="I423" s="8">
        <f t="shared" si="91"/>
        <v>15760.043907406447</v>
      </c>
      <c r="K423" s="8">
        <f t="shared" si="83"/>
        <v>-14617.34838686866</v>
      </c>
      <c r="M423" s="8">
        <f t="shared" si="86"/>
        <v>0</v>
      </c>
      <c r="O423" s="19">
        <f>IF(M423&gt;0,0,-K423/Calculadora!$B$17)</f>
        <v>7.3652068165722742E-2</v>
      </c>
      <c r="Q423" s="22">
        <f>IF(A423&gt;$C$7,,Q422*((1+Calculadora!$B$27)^(1/12)))</f>
        <v>2680618.7272975342</v>
      </c>
      <c r="R423" s="22">
        <f>IF(A423&gt;$C$7,,IF(M423&gt;0,Q423-G423-M423,Q423-G423-Calculadora!$B$17))</f>
        <v>2476796.7110035932</v>
      </c>
      <c r="S423" s="19">
        <f>IF(A423&gt;$C$7,,IF(K423&gt;0,R423/M423,R423/Calculadora!$B$17))</f>
        <v>12.479773715686402</v>
      </c>
    </row>
    <row r="424" spans="1:19">
      <c r="A424" s="7">
        <v>415</v>
      </c>
      <c r="B424" s="9">
        <f t="shared" ca="1" si="89"/>
        <v>57999</v>
      </c>
      <c r="C424" s="8">
        <f t="shared" si="81"/>
        <v>892.85714285714289</v>
      </c>
      <c r="D424" s="8">
        <f t="shared" si="82"/>
        <v>200</v>
      </c>
      <c r="E424" s="8">
        <f t="shared" si="87"/>
        <v>42.718609440552164</v>
      </c>
      <c r="F424" s="8">
        <f t="shared" si="88"/>
        <v>1135.5757522976951</v>
      </c>
      <c r="G424" s="8">
        <f t="shared" si="84"/>
        <v>4464.2857142852481</v>
      </c>
      <c r="I424" s="8">
        <f t="shared" si="91"/>
        <v>15760.043907406447</v>
      </c>
      <c r="K424" s="8">
        <f t="shared" si="83"/>
        <v>-14624.468155108752</v>
      </c>
      <c r="M424" s="8">
        <f t="shared" si="86"/>
        <v>0</v>
      </c>
      <c r="O424" s="19">
        <f>IF(M424&gt;0,0,-K424/Calculadora!$B$17)</f>
        <v>7.3687942364097495E-2</v>
      </c>
      <c r="Q424" s="22">
        <f>IF(A424&gt;$C$7,,Q423*((1+Calculadora!$B$27)^(1/12)))</f>
        <v>2691539.8998093102</v>
      </c>
      <c r="R424" s="22">
        <f>IF(A424&gt;$C$7,,IF(M424&gt;0,Q424-G424-M424,Q424-G424-Calculadora!$B$17))</f>
        <v>2488610.7406582255</v>
      </c>
      <c r="S424" s="19">
        <f>IF(A424&gt;$C$7,,IF(K424&gt;0,R424/M424,R424/Calculadora!$B$17))</f>
        <v>12.539300771784793</v>
      </c>
    </row>
    <row r="425" spans="1:19">
      <c r="A425" s="7">
        <v>416</v>
      </c>
      <c r="B425" s="9">
        <f t="shared" ca="1" si="89"/>
        <v>58030</v>
      </c>
      <c r="C425" s="8">
        <f t="shared" si="81"/>
        <v>892.85714285714289</v>
      </c>
      <c r="D425" s="8">
        <f t="shared" si="82"/>
        <v>200</v>
      </c>
      <c r="E425" s="8">
        <f t="shared" si="87"/>
        <v>35.598841200459518</v>
      </c>
      <c r="F425" s="8">
        <f t="shared" si="88"/>
        <v>1128.4559840576023</v>
      </c>
      <c r="G425" s="8">
        <f t="shared" si="84"/>
        <v>3571.428571428105</v>
      </c>
      <c r="I425" s="8">
        <f t="shared" si="91"/>
        <v>15760.043907406447</v>
      </c>
      <c r="K425" s="8">
        <f t="shared" si="83"/>
        <v>-14631.587923348845</v>
      </c>
      <c r="M425" s="8">
        <f t="shared" si="86"/>
        <v>0</v>
      </c>
      <c r="O425" s="19">
        <f>IF(M425&gt;0,0,-K425/Calculadora!$B$17)</f>
        <v>7.3723816562472261E-2</v>
      </c>
      <c r="Q425" s="22">
        <f>IF(A425&gt;$C$7,,Q424*((1+Calculadora!$B$27)^(1/12)))</f>
        <v>2702505.566529762</v>
      </c>
      <c r="R425" s="22">
        <f>IF(A425&gt;$C$7,,IF(M425&gt;0,Q425-G425-M425,Q425-G425-Calculadora!$B$17))</f>
        <v>2500469.2645215346</v>
      </c>
      <c r="S425" s="19">
        <f>IF(A425&gt;$C$7,,IF(K425&gt;0,R425/M425,R425/Calculadora!$B$17))</f>
        <v>12.599052019740949</v>
      </c>
    </row>
    <row r="426" spans="1:19">
      <c r="A426" s="7">
        <v>417</v>
      </c>
      <c r="B426" s="9">
        <f t="shared" ca="1" si="89"/>
        <v>58060</v>
      </c>
      <c r="C426" s="8">
        <f t="shared" si="81"/>
        <v>892.85714285714289</v>
      </c>
      <c r="D426" s="8">
        <f t="shared" si="82"/>
        <v>200</v>
      </c>
      <c r="E426" s="8">
        <f t="shared" si="87"/>
        <v>28.479072960366867</v>
      </c>
      <c r="F426" s="8">
        <f t="shared" si="88"/>
        <v>1121.3362158175098</v>
      </c>
      <c r="G426" s="8">
        <f t="shared" si="84"/>
        <v>2678.5714285709619</v>
      </c>
      <c r="I426" s="8">
        <f t="shared" si="91"/>
        <v>15760.043907406447</v>
      </c>
      <c r="K426" s="8">
        <f t="shared" si="83"/>
        <v>-14638.707691588937</v>
      </c>
      <c r="M426" s="8">
        <f t="shared" si="86"/>
        <v>0</v>
      </c>
      <c r="O426" s="19">
        <f>IF(M426&gt;0,0,-K426/Calculadora!$B$17)</f>
        <v>7.3759690760847013E-2</v>
      </c>
      <c r="Q426" s="22">
        <f>IF(A426&gt;$C$7,,Q425*((1+Calculadora!$B$27)^(1/12)))</f>
        <v>2713515.9087338028</v>
      </c>
      <c r="R426" s="22">
        <f>IF(A426&gt;$C$7,,IF(M426&gt;0,Q426-G426-M426,Q426-G426-Calculadora!$B$17))</f>
        <v>2512372.4638684327</v>
      </c>
      <c r="S426" s="19">
        <f>IF(A426&gt;$C$7,,IF(K426&gt;0,R426/M426,R426/Calculadora!$B$17))</f>
        <v>12.65902837294024</v>
      </c>
    </row>
    <row r="427" spans="1:19">
      <c r="A427" s="7">
        <v>418</v>
      </c>
      <c r="B427" s="9">
        <f t="shared" ca="1" si="89"/>
        <v>58091</v>
      </c>
      <c r="C427" s="8">
        <f t="shared" si="81"/>
        <v>892.85714285714289</v>
      </c>
      <c r="D427" s="8">
        <f t="shared" si="82"/>
        <v>200</v>
      </c>
      <c r="E427" s="8">
        <f t="shared" si="87"/>
        <v>21.359304720274217</v>
      </c>
      <c r="F427" s="8">
        <f t="shared" si="88"/>
        <v>1114.2164475774171</v>
      </c>
      <c r="G427" s="8">
        <f t="shared" si="84"/>
        <v>1785.714285713819</v>
      </c>
      <c r="I427" s="8">
        <f t="shared" si="91"/>
        <v>15760.043907406447</v>
      </c>
      <c r="K427" s="8">
        <f t="shared" si="83"/>
        <v>-14645.82745982903</v>
      </c>
      <c r="M427" s="8">
        <f t="shared" si="86"/>
        <v>0</v>
      </c>
      <c r="O427" s="19">
        <f>IF(M427&gt;0,0,-K427/Calculadora!$B$17)</f>
        <v>7.3795564959221766E-2</v>
      </c>
      <c r="Q427" s="22">
        <f>IF(A427&gt;$C$7,,Q426*((1+Calculadora!$B$27)^(1/12)))</f>
        <v>2724571.1084348834</v>
      </c>
      <c r="R427" s="22">
        <f>IF(A427&gt;$C$7,,IF(M427&gt;0,Q427-G427-M427,Q427-G427-Calculadora!$B$17))</f>
        <v>2524320.520712371</v>
      </c>
      <c r="S427" s="19">
        <f>IF(A427&gt;$C$7,,IF(K427&gt;0,R427/M427,R427/Calculadora!$B$17))</f>
        <v>12.719230748489297</v>
      </c>
    </row>
    <row r="428" spans="1:19">
      <c r="A428" s="7">
        <v>419</v>
      </c>
      <c r="B428" s="9">
        <f t="shared" ca="1" si="89"/>
        <v>58122</v>
      </c>
      <c r="C428" s="8">
        <f t="shared" si="81"/>
        <v>892.85714285714289</v>
      </c>
      <c r="D428" s="8">
        <f t="shared" si="82"/>
        <v>200</v>
      </c>
      <c r="E428" s="8">
        <f t="shared" si="87"/>
        <v>14.239536480181572</v>
      </c>
      <c r="F428" s="8">
        <f t="shared" si="88"/>
        <v>1107.0966793373245</v>
      </c>
      <c r="G428" s="8">
        <f t="shared" si="84"/>
        <v>892.85714285667609</v>
      </c>
      <c r="I428" s="8">
        <f t="shared" si="91"/>
        <v>15760.043907406447</v>
      </c>
      <c r="K428" s="8">
        <f t="shared" si="83"/>
        <v>-14652.947228069123</v>
      </c>
      <c r="M428" s="8">
        <f t="shared" si="86"/>
        <v>0</v>
      </c>
      <c r="O428" s="19">
        <f>IF(M428&gt;0,0,-K428/Calculadora!$B$17)</f>
        <v>7.3831439157596518E-2</v>
      </c>
      <c r="Q428" s="22">
        <f>IF(A428&gt;$C$7,,Q427*((1+Calculadora!$B$27)^(1/12)))</f>
        <v>2735671.348387999</v>
      </c>
      <c r="R428" s="22">
        <f>IF(A428&gt;$C$7,,IF(M428&gt;0,Q428-G428-M428,Q428-G428-Calculadora!$B$17))</f>
        <v>2536313.6178083429</v>
      </c>
      <c r="S428" s="19">
        <f>IF(A428&gt;$C$7,,IF(K428&gt;0,R428/M428,R428/Calculadora!$B$17))</f>
        <v>12.77966006723114</v>
      </c>
    </row>
    <row r="429" spans="1:19">
      <c r="A429" s="7">
        <v>420</v>
      </c>
      <c r="B429" s="9">
        <f t="shared" ca="1" si="89"/>
        <v>58150</v>
      </c>
      <c r="C429" s="8">
        <f t="shared" si="81"/>
        <v>892.85714285714289</v>
      </c>
      <c r="D429" s="8">
        <f t="shared" si="82"/>
        <v>200</v>
      </c>
      <c r="E429" s="8">
        <f t="shared" si="87"/>
        <v>7.1197682400889244</v>
      </c>
      <c r="F429" s="8">
        <f t="shared" si="88"/>
        <v>1099.9769110972318</v>
      </c>
      <c r="G429" s="8">
        <f t="shared" si="84"/>
        <v>-4.6679815568495542E-10</v>
      </c>
      <c r="I429" s="8">
        <f t="shared" si="91"/>
        <v>15760.043907406447</v>
      </c>
      <c r="K429" s="8">
        <f t="shared" si="83"/>
        <v>-14660.066996309215</v>
      </c>
      <c r="M429" s="8">
        <f t="shared" si="86"/>
        <v>0</v>
      </c>
      <c r="O429" s="19">
        <f>IF(M429&gt;0,0,-K429/Calculadora!$B$17)</f>
        <v>7.3867313355971284E-2</v>
      </c>
      <c r="Q429" s="22">
        <f>IF(A429&gt;$C$7,,Q428*((1+Calculadora!$B$27)^(1/12)))</f>
        <v>2746816.8120927117</v>
      </c>
      <c r="R429" s="22">
        <f>IF(A429&gt;$C$7,,IF(M429&gt;0,Q429-G429-M429,Q429-G429-Calculadora!$B$17))</f>
        <v>2548351.9386559129</v>
      </c>
      <c r="S429" s="19">
        <f>IF(A429&gt;$C$7,,IF(K429&gt;0,R429/M429,R429/Calculadora!$B$17))</f>
        <v>12.840317253760441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Calculadora</vt:lpstr>
      <vt:lpstr>Tabela SAC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Moreira</dc:creator>
  <cp:lastModifiedBy>Marcelo Moreira</cp:lastModifiedBy>
  <dcterms:created xsi:type="dcterms:W3CDTF">2024-03-28T18:18:53Z</dcterms:created>
  <dcterms:modified xsi:type="dcterms:W3CDTF">2024-04-16T13:29:56Z</dcterms:modified>
</cp:coreProperties>
</file>